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ckpoint01-my.sharepoint.com/personal/gross_kick-point-raunheim_de/Documents/Alex/Franchise/"/>
    </mc:Choice>
  </mc:AlternateContent>
  <xr:revisionPtr revIDLastSave="0" documentId="8_{DD0702FD-C3F8-4BAA-8A25-74CC64DC1242}" xr6:coauthVersionLast="47" xr6:coauthVersionMax="47" xr10:uidLastSave="{00000000-0000-0000-0000-000000000000}"/>
  <bookViews>
    <workbookView xWindow="-108" yWindow="-108" windowWidth="30936" windowHeight="16776" xr2:uid="{B12F8C6A-37D5-4E3B-A866-D0D33EDBF149}"/>
  </bookViews>
  <sheets>
    <sheet name="BWA KP 2022" sheetId="3" r:id="rId1"/>
    <sheet name="2023" sheetId="4" r:id="rId2"/>
    <sheet name="2024" sheetId="5" r:id="rId3"/>
    <sheet name="2025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5" i="4" l="1"/>
  <c r="BJ35" i="4"/>
  <c r="C35" i="4"/>
  <c r="Y77" i="6"/>
  <c r="M23" i="6" s="1"/>
  <c r="X77" i="6"/>
  <c r="M22" i="6" s="1"/>
  <c r="N22" i="6" s="1"/>
  <c r="O22" i="6" s="1"/>
  <c r="W77" i="6"/>
  <c r="L23" i="6" s="1"/>
  <c r="V77" i="6"/>
  <c r="L22" i="6" s="1"/>
  <c r="U77" i="6"/>
  <c r="K23" i="6" s="1"/>
  <c r="T77" i="6"/>
  <c r="K22" i="6" s="1"/>
  <c r="S77" i="6"/>
  <c r="J23" i="6" s="1"/>
  <c r="R77" i="6"/>
  <c r="J22" i="6" s="1"/>
  <c r="Q77" i="6"/>
  <c r="I23" i="6" s="1"/>
  <c r="P77" i="6"/>
  <c r="I22" i="6" s="1"/>
  <c r="O77" i="6"/>
  <c r="H23" i="6" s="1"/>
  <c r="N77" i="6"/>
  <c r="H22" i="6" s="1"/>
  <c r="M77" i="6"/>
  <c r="G23" i="6" s="1"/>
  <c r="L77" i="6"/>
  <c r="G22" i="6" s="1"/>
  <c r="K77" i="6"/>
  <c r="F23" i="6" s="1"/>
  <c r="J77" i="6"/>
  <c r="F22" i="6" s="1"/>
  <c r="I77" i="6"/>
  <c r="E23" i="6" s="1"/>
  <c r="H77" i="6"/>
  <c r="E22" i="6" s="1"/>
  <c r="G77" i="6"/>
  <c r="D23" i="6" s="1"/>
  <c r="F77" i="6"/>
  <c r="D22" i="6" s="1"/>
  <c r="E77" i="6"/>
  <c r="C23" i="6" s="1"/>
  <c r="D77" i="6"/>
  <c r="C22" i="6" s="1"/>
  <c r="C77" i="6"/>
  <c r="B23" i="6" s="1"/>
  <c r="B77" i="6"/>
  <c r="B22" i="6" s="1"/>
  <c r="BU52" i="6"/>
  <c r="M15" i="6" s="1"/>
  <c r="N15" i="6" s="1"/>
  <c r="O15" i="6" s="1"/>
  <c r="P15" i="6" s="1"/>
  <c r="BT52" i="6"/>
  <c r="M9" i="6" s="1"/>
  <c r="N9" i="6" s="1"/>
  <c r="O9" i="6" s="1"/>
  <c r="BS52" i="6"/>
  <c r="M14" i="6" s="1"/>
  <c r="BR52" i="6"/>
  <c r="BO52" i="6"/>
  <c r="L15" i="6" s="1"/>
  <c r="BN52" i="6"/>
  <c r="L9" i="6" s="1"/>
  <c r="BM52" i="6"/>
  <c r="L14" i="6" s="1"/>
  <c r="L16" i="6" s="1"/>
  <c r="BL52" i="6"/>
  <c r="BI52" i="6"/>
  <c r="K15" i="6" s="1"/>
  <c r="BH52" i="6"/>
  <c r="BG52" i="6"/>
  <c r="K14" i="6" s="1"/>
  <c r="K16" i="6" s="1"/>
  <c r="BF52" i="6"/>
  <c r="BC52" i="6"/>
  <c r="BB52" i="6"/>
  <c r="J9" i="6" s="1"/>
  <c r="BA52" i="6"/>
  <c r="J14" i="6" s="1"/>
  <c r="J16" i="6" s="1"/>
  <c r="AZ52" i="6"/>
  <c r="AY52" i="6"/>
  <c r="J13" i="6" s="1"/>
  <c r="AW52" i="6"/>
  <c r="I15" i="6" s="1"/>
  <c r="AV52" i="6"/>
  <c r="I9" i="6" s="1"/>
  <c r="AU52" i="6"/>
  <c r="I14" i="6" s="1"/>
  <c r="I16" i="6" s="1"/>
  <c r="AT52" i="6"/>
  <c r="AQ52" i="6"/>
  <c r="H15" i="6" s="1"/>
  <c r="AP52" i="6"/>
  <c r="H9" i="6" s="1"/>
  <c r="AO52" i="6"/>
  <c r="H14" i="6" s="1"/>
  <c r="H16" i="6" s="1"/>
  <c r="AN52" i="6"/>
  <c r="AK52" i="6"/>
  <c r="G15" i="6" s="1"/>
  <c r="AJ52" i="6"/>
  <c r="G9" i="6" s="1"/>
  <c r="AI52" i="6"/>
  <c r="G14" i="6" s="1"/>
  <c r="G16" i="6" s="1"/>
  <c r="AH52" i="6"/>
  <c r="AE52" i="6"/>
  <c r="F15" i="6" s="1"/>
  <c r="AD52" i="6"/>
  <c r="F9" i="6" s="1"/>
  <c r="AC52" i="6"/>
  <c r="F14" i="6" s="1"/>
  <c r="F16" i="6" s="1"/>
  <c r="AB52" i="6"/>
  <c r="Y52" i="6"/>
  <c r="E15" i="6" s="1"/>
  <c r="X52" i="6"/>
  <c r="E9" i="6" s="1"/>
  <c r="W52" i="6"/>
  <c r="E14" i="6" s="1"/>
  <c r="E16" i="6" s="1"/>
  <c r="V52" i="6"/>
  <c r="S52" i="6"/>
  <c r="D15" i="6" s="1"/>
  <c r="R52" i="6"/>
  <c r="D9" i="6" s="1"/>
  <c r="Q52" i="6"/>
  <c r="D14" i="6" s="1"/>
  <c r="D16" i="6" s="1"/>
  <c r="P52" i="6"/>
  <c r="M52" i="6"/>
  <c r="L52" i="6"/>
  <c r="K52" i="6"/>
  <c r="C14" i="6" s="1"/>
  <c r="C16" i="6" s="1"/>
  <c r="J52" i="6"/>
  <c r="F52" i="6"/>
  <c r="B9" i="6" s="1"/>
  <c r="E52" i="6"/>
  <c r="B14" i="6" s="1"/>
  <c r="B16" i="6" s="1"/>
  <c r="D52" i="6"/>
  <c r="G36" i="6"/>
  <c r="G52" i="6" s="1"/>
  <c r="B15" i="6" s="1"/>
  <c r="C36" i="6"/>
  <c r="BQ35" i="6"/>
  <c r="BQ52" i="6" s="1"/>
  <c r="M13" i="6" s="1"/>
  <c r="BP35" i="6"/>
  <c r="BP52" i="6" s="1"/>
  <c r="M8" i="6" s="1"/>
  <c r="BK35" i="6"/>
  <c r="BK52" i="6" s="1"/>
  <c r="L13" i="6" s="1"/>
  <c r="BJ35" i="6"/>
  <c r="BJ52" i="6" s="1"/>
  <c r="L8" i="6" s="1"/>
  <c r="BE35" i="6"/>
  <c r="BE52" i="6" s="1"/>
  <c r="K13" i="6" s="1"/>
  <c r="BD35" i="6"/>
  <c r="BD52" i="6" s="1"/>
  <c r="AY35" i="6"/>
  <c r="AX35" i="6"/>
  <c r="AX52" i="6" s="1"/>
  <c r="AS35" i="6"/>
  <c r="AS52" i="6" s="1"/>
  <c r="I13" i="6" s="1"/>
  <c r="AR35" i="6"/>
  <c r="AR52" i="6" s="1"/>
  <c r="AM35" i="6"/>
  <c r="AM52" i="6" s="1"/>
  <c r="H13" i="6" s="1"/>
  <c r="AL35" i="6"/>
  <c r="AL52" i="6" s="1"/>
  <c r="AG35" i="6"/>
  <c r="AG52" i="6" s="1"/>
  <c r="G13" i="6" s="1"/>
  <c r="AF35" i="6"/>
  <c r="AF52" i="6" s="1"/>
  <c r="AA35" i="6"/>
  <c r="AA52" i="6" s="1"/>
  <c r="F13" i="6" s="1"/>
  <c r="Z35" i="6"/>
  <c r="Z52" i="6" s="1"/>
  <c r="U35" i="6"/>
  <c r="U52" i="6" s="1"/>
  <c r="E13" i="6" s="1"/>
  <c r="T35" i="6"/>
  <c r="T52" i="6" s="1"/>
  <c r="O35" i="6"/>
  <c r="O52" i="6" s="1"/>
  <c r="D13" i="6" s="1"/>
  <c r="N35" i="6"/>
  <c r="N52" i="6" s="1"/>
  <c r="D8" i="6" s="1"/>
  <c r="I35" i="6"/>
  <c r="I52" i="6" s="1"/>
  <c r="C13" i="6" s="1"/>
  <c r="H35" i="6"/>
  <c r="H52" i="6" s="1"/>
  <c r="C35" i="6"/>
  <c r="B35" i="6"/>
  <c r="B52" i="6" s="1"/>
  <c r="AX31" i="6"/>
  <c r="M21" i="6" s="1"/>
  <c r="N21" i="6" s="1"/>
  <c r="O21" i="6" s="1"/>
  <c r="P21" i="6" s="1"/>
  <c r="AV31" i="6"/>
  <c r="L21" i="6" s="1"/>
  <c r="AT31" i="6"/>
  <c r="K21" i="6" s="1"/>
  <c r="AR31" i="6"/>
  <c r="J21" i="6" s="1"/>
  <c r="AP31" i="6"/>
  <c r="I21" i="6" s="1"/>
  <c r="AN31" i="6"/>
  <c r="H21" i="6" s="1"/>
  <c r="AL31" i="6"/>
  <c r="G21" i="6" s="1"/>
  <c r="AJ31" i="6"/>
  <c r="F21" i="6" s="1"/>
  <c r="AH31" i="6"/>
  <c r="E21" i="6" s="1"/>
  <c r="AF31" i="6"/>
  <c r="D21" i="6" s="1"/>
  <c r="AD31" i="6"/>
  <c r="C21" i="6" s="1"/>
  <c r="AB31" i="6"/>
  <c r="B21" i="6" s="1"/>
  <c r="Z21" i="6"/>
  <c r="Z19" i="6"/>
  <c r="S17" i="6"/>
  <c r="Z18" i="6"/>
  <c r="J15" i="6"/>
  <c r="C15" i="6"/>
  <c r="Z12" i="6"/>
  <c r="Z11" i="6"/>
  <c r="K9" i="6"/>
  <c r="C9" i="6"/>
  <c r="P8" i="6"/>
  <c r="P5" i="6" s="1"/>
  <c r="O8" i="6"/>
  <c r="O5" i="6" s="1"/>
  <c r="N8" i="6"/>
  <c r="N5" i="6" s="1"/>
  <c r="Y77" i="3"/>
  <c r="M23" i="3" s="1"/>
  <c r="N23" i="3" s="1"/>
  <c r="O23" i="3" s="1"/>
  <c r="P23" i="3" s="1"/>
  <c r="X77" i="3"/>
  <c r="M22" i="3" s="1"/>
  <c r="N22" i="3" s="1"/>
  <c r="O22" i="3" s="1"/>
  <c r="P22" i="3" s="1"/>
  <c r="W77" i="3"/>
  <c r="L23" i="3" s="1"/>
  <c r="V77" i="3"/>
  <c r="L22" i="3" s="1"/>
  <c r="U77" i="3"/>
  <c r="K23" i="3" s="1"/>
  <c r="T77" i="3"/>
  <c r="K22" i="3" s="1"/>
  <c r="S77" i="3"/>
  <c r="J23" i="3" s="1"/>
  <c r="R77" i="3"/>
  <c r="J22" i="3" s="1"/>
  <c r="Q77" i="3"/>
  <c r="I23" i="3" s="1"/>
  <c r="P77" i="3"/>
  <c r="I22" i="3" s="1"/>
  <c r="O77" i="3"/>
  <c r="H23" i="3" s="1"/>
  <c r="N77" i="3"/>
  <c r="H22" i="3" s="1"/>
  <c r="M77" i="3"/>
  <c r="G23" i="3" s="1"/>
  <c r="L77" i="3"/>
  <c r="G22" i="3" s="1"/>
  <c r="K77" i="3"/>
  <c r="F23" i="3" s="1"/>
  <c r="J77" i="3"/>
  <c r="F22" i="3" s="1"/>
  <c r="I77" i="3"/>
  <c r="E23" i="3" s="1"/>
  <c r="H77" i="3"/>
  <c r="E22" i="3" s="1"/>
  <c r="G77" i="3"/>
  <c r="D23" i="3" s="1"/>
  <c r="F77" i="3"/>
  <c r="D22" i="3" s="1"/>
  <c r="E77" i="3"/>
  <c r="D77" i="3"/>
  <c r="C77" i="3"/>
  <c r="B77" i="3"/>
  <c r="BU52" i="3"/>
  <c r="BT52" i="3"/>
  <c r="BS52" i="3"/>
  <c r="M14" i="3" s="1"/>
  <c r="N14" i="3" s="1"/>
  <c r="BR52" i="3"/>
  <c r="BO52" i="3"/>
  <c r="L15" i="3" s="1"/>
  <c r="BN52" i="3"/>
  <c r="L9" i="3" s="1"/>
  <c r="BM52" i="3"/>
  <c r="L14" i="3" s="1"/>
  <c r="L16" i="3" s="1"/>
  <c r="BL52" i="3"/>
  <c r="BI52" i="3"/>
  <c r="K15" i="3" s="1"/>
  <c r="BH52" i="3"/>
  <c r="K9" i="3" s="1"/>
  <c r="BG52" i="3"/>
  <c r="K14" i="3" s="1"/>
  <c r="K16" i="3" s="1"/>
  <c r="BF52" i="3"/>
  <c r="BC52" i="3"/>
  <c r="J15" i="3" s="1"/>
  <c r="BB52" i="3"/>
  <c r="BA52" i="3"/>
  <c r="J14" i="3" s="1"/>
  <c r="J16" i="3" s="1"/>
  <c r="AZ52" i="3"/>
  <c r="AW52" i="3"/>
  <c r="I15" i="3" s="1"/>
  <c r="AV52" i="3"/>
  <c r="AU52" i="3"/>
  <c r="I14" i="3" s="1"/>
  <c r="I16" i="3" s="1"/>
  <c r="AT52" i="3"/>
  <c r="AQ52" i="3"/>
  <c r="H15" i="3" s="1"/>
  <c r="AP52" i="3"/>
  <c r="H9" i="3" s="1"/>
  <c r="AO52" i="3"/>
  <c r="H14" i="3" s="1"/>
  <c r="H16" i="3" s="1"/>
  <c r="AN52" i="3"/>
  <c r="AK52" i="3"/>
  <c r="G15" i="3" s="1"/>
  <c r="AJ52" i="3"/>
  <c r="G9" i="3" s="1"/>
  <c r="AI52" i="3"/>
  <c r="G14" i="3" s="1"/>
  <c r="G16" i="3" s="1"/>
  <c r="AH52" i="3"/>
  <c r="AE52" i="3"/>
  <c r="F15" i="3" s="1"/>
  <c r="AD52" i="3"/>
  <c r="F9" i="3" s="1"/>
  <c r="AC52" i="3"/>
  <c r="AB52" i="3"/>
  <c r="Y52" i="3"/>
  <c r="E15" i="3" s="1"/>
  <c r="X52" i="3"/>
  <c r="E9" i="3" s="1"/>
  <c r="W52" i="3"/>
  <c r="E14" i="3" s="1"/>
  <c r="E16" i="3" s="1"/>
  <c r="V52" i="3"/>
  <c r="S52" i="3"/>
  <c r="D15" i="3" s="1"/>
  <c r="R52" i="3"/>
  <c r="D9" i="3" s="1"/>
  <c r="Q52" i="3"/>
  <c r="D14" i="3" s="1"/>
  <c r="D16" i="3" s="1"/>
  <c r="P52" i="3"/>
  <c r="M52" i="3"/>
  <c r="C15" i="3" s="1"/>
  <c r="L52" i="3"/>
  <c r="C9" i="3" s="1"/>
  <c r="K52" i="3"/>
  <c r="C14" i="3" s="1"/>
  <c r="C16" i="3" s="1"/>
  <c r="J52" i="3"/>
  <c r="F52" i="3"/>
  <c r="B9" i="3" s="1"/>
  <c r="E52" i="3"/>
  <c r="B14" i="3" s="1"/>
  <c r="B16" i="3" s="1"/>
  <c r="D52" i="3"/>
  <c r="G36" i="3"/>
  <c r="G52" i="3" s="1"/>
  <c r="B15" i="3" s="1"/>
  <c r="C36" i="3"/>
  <c r="BQ35" i="3"/>
  <c r="BQ52" i="3" s="1"/>
  <c r="M13" i="3" s="1"/>
  <c r="N13" i="3" s="1"/>
  <c r="O13" i="3" s="1"/>
  <c r="P13" i="3" s="1"/>
  <c r="BP35" i="3"/>
  <c r="BP52" i="3" s="1"/>
  <c r="BK35" i="3"/>
  <c r="BK52" i="3" s="1"/>
  <c r="L13" i="3" s="1"/>
  <c r="BJ35" i="3"/>
  <c r="BJ52" i="3" s="1"/>
  <c r="BE35" i="3"/>
  <c r="BE52" i="3" s="1"/>
  <c r="K13" i="3" s="1"/>
  <c r="BD35" i="3"/>
  <c r="BD52" i="3" s="1"/>
  <c r="AY35" i="3"/>
  <c r="AY52" i="3" s="1"/>
  <c r="J13" i="3" s="1"/>
  <c r="AX35" i="3"/>
  <c r="AX52" i="3" s="1"/>
  <c r="J8" i="3" s="1"/>
  <c r="AS35" i="3"/>
  <c r="AS52" i="3" s="1"/>
  <c r="I13" i="3" s="1"/>
  <c r="AR35" i="3"/>
  <c r="AR52" i="3" s="1"/>
  <c r="AM35" i="3"/>
  <c r="AM52" i="3" s="1"/>
  <c r="H13" i="3" s="1"/>
  <c r="AL35" i="3"/>
  <c r="AL52" i="3" s="1"/>
  <c r="AG35" i="3"/>
  <c r="AG52" i="3" s="1"/>
  <c r="G13" i="3" s="1"/>
  <c r="AF35" i="3"/>
  <c r="AF52" i="3" s="1"/>
  <c r="AA35" i="3"/>
  <c r="AA52" i="3" s="1"/>
  <c r="F13" i="3" s="1"/>
  <c r="Z35" i="3"/>
  <c r="Z52" i="3" s="1"/>
  <c r="U35" i="3"/>
  <c r="U52" i="3" s="1"/>
  <c r="E13" i="3" s="1"/>
  <c r="T35" i="3"/>
  <c r="T52" i="3" s="1"/>
  <c r="O35" i="3"/>
  <c r="O52" i="3" s="1"/>
  <c r="D13" i="3" s="1"/>
  <c r="N35" i="3"/>
  <c r="N52" i="3" s="1"/>
  <c r="I35" i="3"/>
  <c r="I52" i="3" s="1"/>
  <c r="C13" i="3" s="1"/>
  <c r="H35" i="3"/>
  <c r="H52" i="3" s="1"/>
  <c r="C35" i="3"/>
  <c r="B35" i="3"/>
  <c r="B52" i="3" s="1"/>
  <c r="AX31" i="3"/>
  <c r="M21" i="3" s="1"/>
  <c r="N21" i="3" s="1"/>
  <c r="O21" i="3" s="1"/>
  <c r="P21" i="3" s="1"/>
  <c r="AV31" i="3"/>
  <c r="L21" i="3" s="1"/>
  <c r="AT31" i="3"/>
  <c r="K21" i="3" s="1"/>
  <c r="AR31" i="3"/>
  <c r="J21" i="3" s="1"/>
  <c r="AP31" i="3"/>
  <c r="I21" i="3" s="1"/>
  <c r="AN31" i="3"/>
  <c r="H21" i="3" s="1"/>
  <c r="AL31" i="3"/>
  <c r="G21" i="3" s="1"/>
  <c r="AJ31" i="3"/>
  <c r="F21" i="3" s="1"/>
  <c r="AH31" i="3"/>
  <c r="E21" i="3" s="1"/>
  <c r="AF31" i="3"/>
  <c r="D21" i="3" s="1"/>
  <c r="AD31" i="3"/>
  <c r="C21" i="3" s="1"/>
  <c r="AB31" i="3"/>
  <c r="B21" i="3" s="1"/>
  <c r="C23" i="3"/>
  <c r="B23" i="3"/>
  <c r="C22" i="3"/>
  <c r="B22" i="3"/>
  <c r="Z19" i="3"/>
  <c r="S17" i="3"/>
  <c r="Z18" i="3"/>
  <c r="Z31" i="3" s="1"/>
  <c r="O20" i="3" s="1"/>
  <c r="M15" i="3"/>
  <c r="N15" i="3" s="1"/>
  <c r="O15" i="3" s="1"/>
  <c r="P15" i="3" s="1"/>
  <c r="F14" i="3"/>
  <c r="F16" i="3" s="1"/>
  <c r="Z12" i="3"/>
  <c r="M9" i="3"/>
  <c r="N9" i="3" s="1"/>
  <c r="J9" i="3"/>
  <c r="I9" i="3"/>
  <c r="P8" i="3"/>
  <c r="P5" i="3" s="1"/>
  <c r="O8" i="3"/>
  <c r="O5" i="3" s="1"/>
  <c r="N8" i="3"/>
  <c r="N5" i="3" s="1"/>
  <c r="Y77" i="4"/>
  <c r="M23" i="4" s="1"/>
  <c r="N23" i="4" s="1"/>
  <c r="O23" i="4" s="1"/>
  <c r="P23" i="4" s="1"/>
  <c r="X77" i="4"/>
  <c r="M22" i="4" s="1"/>
  <c r="N22" i="4" s="1"/>
  <c r="O22" i="4" s="1"/>
  <c r="P22" i="4" s="1"/>
  <c r="W77" i="4"/>
  <c r="L23" i="4" s="1"/>
  <c r="V77" i="4"/>
  <c r="L22" i="4" s="1"/>
  <c r="U77" i="4"/>
  <c r="K23" i="4" s="1"/>
  <c r="T77" i="4"/>
  <c r="K22" i="4" s="1"/>
  <c r="S77" i="4"/>
  <c r="J23" i="4" s="1"/>
  <c r="R77" i="4"/>
  <c r="J22" i="4" s="1"/>
  <c r="Q77" i="4"/>
  <c r="I23" i="4" s="1"/>
  <c r="P77" i="4"/>
  <c r="I22" i="4" s="1"/>
  <c r="O77" i="4"/>
  <c r="H23" i="4" s="1"/>
  <c r="N77" i="4"/>
  <c r="H22" i="4" s="1"/>
  <c r="M77" i="4"/>
  <c r="G23" i="4" s="1"/>
  <c r="L77" i="4"/>
  <c r="G22" i="4" s="1"/>
  <c r="K77" i="4"/>
  <c r="F23" i="4" s="1"/>
  <c r="J77" i="4"/>
  <c r="F22" i="4" s="1"/>
  <c r="I77" i="4"/>
  <c r="E23" i="4" s="1"/>
  <c r="H77" i="4"/>
  <c r="E22" i="4" s="1"/>
  <c r="G77" i="4"/>
  <c r="D23" i="4" s="1"/>
  <c r="F77" i="4"/>
  <c r="D22" i="4" s="1"/>
  <c r="E77" i="4"/>
  <c r="C23" i="4" s="1"/>
  <c r="D77" i="4"/>
  <c r="C22" i="4" s="1"/>
  <c r="C77" i="4"/>
  <c r="B23" i="4" s="1"/>
  <c r="B77" i="4"/>
  <c r="B22" i="4" s="1"/>
  <c r="BU52" i="4"/>
  <c r="M15" i="4" s="1"/>
  <c r="N15" i="4" s="1"/>
  <c r="O15" i="4" s="1"/>
  <c r="P15" i="4" s="1"/>
  <c r="BT52" i="4"/>
  <c r="M9" i="4" s="1"/>
  <c r="N9" i="4" s="1"/>
  <c r="BS52" i="4"/>
  <c r="M14" i="4" s="1"/>
  <c r="M16" i="4" s="1"/>
  <c r="BR52" i="4"/>
  <c r="BO52" i="4"/>
  <c r="L15" i="4" s="1"/>
  <c r="BN52" i="4"/>
  <c r="L9" i="4" s="1"/>
  <c r="BM52" i="4"/>
  <c r="L14" i="4" s="1"/>
  <c r="L16" i="4" s="1"/>
  <c r="BL52" i="4"/>
  <c r="BI52" i="4"/>
  <c r="BH52" i="4"/>
  <c r="BG52" i="4"/>
  <c r="K14" i="4" s="1"/>
  <c r="K16" i="4" s="1"/>
  <c r="BF52" i="4"/>
  <c r="BC52" i="4"/>
  <c r="J15" i="4" s="1"/>
  <c r="BB52" i="4"/>
  <c r="BA52" i="4"/>
  <c r="J14" i="4" s="1"/>
  <c r="J16" i="4" s="1"/>
  <c r="AZ52" i="4"/>
  <c r="AW52" i="4"/>
  <c r="I15" i="4" s="1"/>
  <c r="AV52" i="4"/>
  <c r="I9" i="4" s="1"/>
  <c r="AU52" i="4"/>
  <c r="I14" i="4" s="1"/>
  <c r="I16" i="4" s="1"/>
  <c r="AT52" i="4"/>
  <c r="AQ52" i="4"/>
  <c r="H15" i="4" s="1"/>
  <c r="AP52" i="4"/>
  <c r="AO52" i="4"/>
  <c r="H14" i="4" s="1"/>
  <c r="H16" i="4" s="1"/>
  <c r="AN52" i="4"/>
  <c r="AK52" i="4"/>
  <c r="G15" i="4" s="1"/>
  <c r="AJ52" i="4"/>
  <c r="AI52" i="4"/>
  <c r="G14" i="4" s="1"/>
  <c r="G16" i="4" s="1"/>
  <c r="AH52" i="4"/>
  <c r="AE52" i="4"/>
  <c r="F15" i="4" s="1"/>
  <c r="AD52" i="4"/>
  <c r="F9" i="4" s="1"/>
  <c r="AC52" i="4"/>
  <c r="F14" i="4" s="1"/>
  <c r="F16" i="4" s="1"/>
  <c r="AB52" i="4"/>
  <c r="Y52" i="4"/>
  <c r="E15" i="4" s="1"/>
  <c r="X52" i="4"/>
  <c r="E9" i="4" s="1"/>
  <c r="W52" i="4"/>
  <c r="E14" i="4" s="1"/>
  <c r="E16" i="4" s="1"/>
  <c r="V52" i="4"/>
  <c r="S52" i="4"/>
  <c r="D15" i="4" s="1"/>
  <c r="R52" i="4"/>
  <c r="D9" i="4" s="1"/>
  <c r="Q52" i="4"/>
  <c r="D14" i="4" s="1"/>
  <c r="D16" i="4" s="1"/>
  <c r="P52" i="4"/>
  <c r="M52" i="4"/>
  <c r="L52" i="4"/>
  <c r="C9" i="4" s="1"/>
  <c r="K52" i="4"/>
  <c r="C14" i="4" s="1"/>
  <c r="C16" i="4" s="1"/>
  <c r="J52" i="4"/>
  <c r="F52" i="4"/>
  <c r="B9" i="4" s="1"/>
  <c r="E52" i="4"/>
  <c r="B14" i="4" s="1"/>
  <c r="B16" i="4" s="1"/>
  <c r="D52" i="4"/>
  <c r="G36" i="4"/>
  <c r="G52" i="4" s="1"/>
  <c r="B15" i="4" s="1"/>
  <c r="C36" i="4"/>
  <c r="C52" i="4" s="1"/>
  <c r="B13" i="4" s="1"/>
  <c r="BQ35" i="4"/>
  <c r="BQ52" i="4" s="1"/>
  <c r="M13" i="4" s="1"/>
  <c r="BP35" i="4"/>
  <c r="BP52" i="4" s="1"/>
  <c r="BK52" i="4"/>
  <c r="L13" i="4" s="1"/>
  <c r="BJ52" i="4"/>
  <c r="BE35" i="4"/>
  <c r="BE52" i="4" s="1"/>
  <c r="K13" i="4" s="1"/>
  <c r="BD35" i="4"/>
  <c r="BD52" i="4" s="1"/>
  <c r="AY35" i="4"/>
  <c r="AY52" i="4" s="1"/>
  <c r="J13" i="4" s="1"/>
  <c r="AX35" i="4"/>
  <c r="AX52" i="4" s="1"/>
  <c r="AS35" i="4"/>
  <c r="AS52" i="4" s="1"/>
  <c r="I13" i="4" s="1"/>
  <c r="AR35" i="4"/>
  <c r="AR52" i="4" s="1"/>
  <c r="AM35" i="4"/>
  <c r="AM52" i="4" s="1"/>
  <c r="H13" i="4" s="1"/>
  <c r="H17" i="4" s="1"/>
  <c r="AL35" i="4"/>
  <c r="AL52" i="4" s="1"/>
  <c r="AG35" i="4"/>
  <c r="AG52" i="4" s="1"/>
  <c r="G13" i="4" s="1"/>
  <c r="AF35" i="4"/>
  <c r="AF52" i="4" s="1"/>
  <c r="AA35" i="4"/>
  <c r="AA52" i="4" s="1"/>
  <c r="F13" i="4" s="1"/>
  <c r="Z35" i="4"/>
  <c r="Z52" i="4" s="1"/>
  <c r="F8" i="4" s="1"/>
  <c r="F5" i="4" s="1"/>
  <c r="U35" i="4"/>
  <c r="U52" i="4" s="1"/>
  <c r="E13" i="4" s="1"/>
  <c r="T35" i="4"/>
  <c r="T52" i="4" s="1"/>
  <c r="O35" i="4"/>
  <c r="O52" i="4" s="1"/>
  <c r="D13" i="4" s="1"/>
  <c r="D17" i="4" s="1"/>
  <c r="N35" i="4"/>
  <c r="N52" i="4" s="1"/>
  <c r="D8" i="4" s="1"/>
  <c r="I35" i="4"/>
  <c r="I52" i="4" s="1"/>
  <c r="C13" i="4" s="1"/>
  <c r="H35" i="4"/>
  <c r="H52" i="4" s="1"/>
  <c r="B35" i="4"/>
  <c r="B52" i="4" s="1"/>
  <c r="AX31" i="4"/>
  <c r="M21" i="4" s="1"/>
  <c r="N21" i="4" s="1"/>
  <c r="O21" i="4" s="1"/>
  <c r="P21" i="4" s="1"/>
  <c r="AV31" i="4"/>
  <c r="L21" i="4" s="1"/>
  <c r="AT31" i="4"/>
  <c r="K21" i="4" s="1"/>
  <c r="AR31" i="4"/>
  <c r="J21" i="4" s="1"/>
  <c r="AP31" i="4"/>
  <c r="I21" i="4" s="1"/>
  <c r="AN31" i="4"/>
  <c r="H21" i="4" s="1"/>
  <c r="AL31" i="4"/>
  <c r="G21" i="4" s="1"/>
  <c r="AJ31" i="4"/>
  <c r="F21" i="4" s="1"/>
  <c r="AH31" i="4"/>
  <c r="E21" i="4" s="1"/>
  <c r="AF31" i="4"/>
  <c r="D21" i="4" s="1"/>
  <c r="AD31" i="4"/>
  <c r="C21" i="4" s="1"/>
  <c r="AB31" i="4"/>
  <c r="B21" i="4" s="1"/>
  <c r="Z19" i="4"/>
  <c r="S17" i="4"/>
  <c r="Z18" i="4"/>
  <c r="K15" i="4"/>
  <c r="C15" i="4"/>
  <c r="Z12" i="4"/>
  <c r="Z11" i="4"/>
  <c r="K9" i="4"/>
  <c r="J9" i="4"/>
  <c r="H9" i="4"/>
  <c r="G9" i="4"/>
  <c r="P8" i="4"/>
  <c r="P5" i="4" s="1"/>
  <c r="O8" i="4"/>
  <c r="O5" i="4" s="1"/>
  <c r="N8" i="4"/>
  <c r="N5" i="4" s="1"/>
  <c r="G36" i="5"/>
  <c r="G52" i="5" s="1"/>
  <c r="C36" i="5"/>
  <c r="BQ35" i="5"/>
  <c r="BQ52" i="5" s="1"/>
  <c r="M13" i="5" s="1"/>
  <c r="N13" i="5" s="1"/>
  <c r="O13" i="5" s="1"/>
  <c r="P13" i="5" s="1"/>
  <c r="BK35" i="5"/>
  <c r="BK52" i="5" s="1"/>
  <c r="L13" i="5" s="1"/>
  <c r="BE35" i="5"/>
  <c r="AY35" i="5"/>
  <c r="AY52" i="5" s="1"/>
  <c r="J13" i="5" s="1"/>
  <c r="AS35" i="5"/>
  <c r="AS52" i="5" s="1"/>
  <c r="I13" i="5" s="1"/>
  <c r="AM35" i="5"/>
  <c r="AM52" i="5" s="1"/>
  <c r="H13" i="5" s="1"/>
  <c r="AG35" i="5"/>
  <c r="AG52" i="5" s="1"/>
  <c r="G13" i="5" s="1"/>
  <c r="BP35" i="5"/>
  <c r="BP52" i="5" s="1"/>
  <c r="BJ35" i="5"/>
  <c r="BJ52" i="5" s="1"/>
  <c r="BD35" i="5"/>
  <c r="BD52" i="5" s="1"/>
  <c r="AX35" i="5"/>
  <c r="AX52" i="5" s="1"/>
  <c r="AR35" i="5"/>
  <c r="AR52" i="5" s="1"/>
  <c r="AL35" i="5"/>
  <c r="AL52" i="5" s="1"/>
  <c r="AF35" i="5"/>
  <c r="AF52" i="5" s="1"/>
  <c r="Z35" i="5"/>
  <c r="Z52" i="5" s="1"/>
  <c r="T35" i="5"/>
  <c r="N35" i="5"/>
  <c r="H35" i="5"/>
  <c r="H52" i="5" s="1"/>
  <c r="C35" i="5"/>
  <c r="AA35" i="5"/>
  <c r="AA52" i="5" s="1"/>
  <c r="F13" i="5" s="1"/>
  <c r="U35" i="5"/>
  <c r="U52" i="5" s="1"/>
  <c r="E13" i="5" s="1"/>
  <c r="O35" i="5"/>
  <c r="O52" i="5" s="1"/>
  <c r="D13" i="5" s="1"/>
  <c r="I35" i="5"/>
  <c r="I52" i="5" s="1"/>
  <c r="C13" i="5" s="1"/>
  <c r="B35" i="5"/>
  <c r="B52" i="5" s="1"/>
  <c r="E52" i="5"/>
  <c r="B14" i="5" s="1"/>
  <c r="B16" i="5" s="1"/>
  <c r="BT52" i="5"/>
  <c r="M9" i="5" s="1"/>
  <c r="N9" i="5" s="1"/>
  <c r="O9" i="5" s="1"/>
  <c r="P9" i="5" s="1"/>
  <c r="BN52" i="5"/>
  <c r="L9" i="5" s="1"/>
  <c r="BH52" i="5"/>
  <c r="K9" i="5" s="1"/>
  <c r="BB52" i="5"/>
  <c r="J9" i="5" s="1"/>
  <c r="AV52" i="5"/>
  <c r="I9" i="5" s="1"/>
  <c r="AU52" i="5"/>
  <c r="I14" i="5" s="1"/>
  <c r="I16" i="5" s="1"/>
  <c r="AP52" i="5"/>
  <c r="H9" i="5" s="1"/>
  <c r="AJ52" i="5"/>
  <c r="G9" i="5" s="1"/>
  <c r="AD52" i="5"/>
  <c r="F9" i="5" s="1"/>
  <c r="X52" i="5"/>
  <c r="E9" i="5" s="1"/>
  <c r="R52" i="5"/>
  <c r="D9" i="5" s="1"/>
  <c r="L52" i="5"/>
  <c r="C9" i="5" s="1"/>
  <c r="F52" i="5"/>
  <c r="B9" i="5" s="1"/>
  <c r="C52" i="5"/>
  <c r="B13" i="5" s="1"/>
  <c r="D52" i="5"/>
  <c r="J52" i="5"/>
  <c r="K52" i="5"/>
  <c r="C14" i="5" s="1"/>
  <c r="C16" i="5" s="1"/>
  <c r="M52" i="5"/>
  <c r="C15" i="5" s="1"/>
  <c r="N52" i="5"/>
  <c r="P52" i="5"/>
  <c r="Q52" i="5"/>
  <c r="D14" i="5" s="1"/>
  <c r="D16" i="5" s="1"/>
  <c r="S52" i="5"/>
  <c r="D15" i="5" s="1"/>
  <c r="T52" i="5"/>
  <c r="V52" i="5"/>
  <c r="W52" i="5"/>
  <c r="E14" i="5" s="1"/>
  <c r="E16" i="5" s="1"/>
  <c r="Y52" i="5"/>
  <c r="E15" i="5" s="1"/>
  <c r="AB52" i="5"/>
  <c r="AC52" i="5"/>
  <c r="F14" i="5" s="1"/>
  <c r="F16" i="5" s="1"/>
  <c r="AE52" i="5"/>
  <c r="F15" i="5" s="1"/>
  <c r="AH52" i="5"/>
  <c r="AI52" i="5"/>
  <c r="G14" i="5" s="1"/>
  <c r="G16" i="5" s="1"/>
  <c r="AK52" i="5"/>
  <c r="G15" i="5" s="1"/>
  <c r="AN52" i="5"/>
  <c r="AO52" i="5"/>
  <c r="H14" i="5" s="1"/>
  <c r="H16" i="5" s="1"/>
  <c r="AQ52" i="5"/>
  <c r="H15" i="5" s="1"/>
  <c r="AT52" i="5"/>
  <c r="AW52" i="5"/>
  <c r="I15" i="5" s="1"/>
  <c r="AZ52" i="5"/>
  <c r="BA52" i="5"/>
  <c r="J14" i="5" s="1"/>
  <c r="J16" i="5" s="1"/>
  <c r="BC52" i="5"/>
  <c r="J15" i="5" s="1"/>
  <c r="BE52" i="5"/>
  <c r="K13" i="5" s="1"/>
  <c r="BF52" i="5"/>
  <c r="BG52" i="5"/>
  <c r="K14" i="5" s="1"/>
  <c r="K16" i="5" s="1"/>
  <c r="BI52" i="5"/>
  <c r="K15" i="5" s="1"/>
  <c r="BL52" i="5"/>
  <c r="BM52" i="5"/>
  <c r="L14" i="5" s="1"/>
  <c r="L16" i="5" s="1"/>
  <c r="BO52" i="5"/>
  <c r="L15" i="5" s="1"/>
  <c r="BR52" i="5"/>
  <c r="BS52" i="5"/>
  <c r="M14" i="5" s="1"/>
  <c r="BU52" i="5"/>
  <c r="M15" i="5" s="1"/>
  <c r="N15" i="5" s="1"/>
  <c r="O15" i="5" s="1"/>
  <c r="P15" i="5" s="1"/>
  <c r="S17" i="5"/>
  <c r="F8" i="3" l="1"/>
  <c r="F10" i="3" s="1"/>
  <c r="C17" i="3"/>
  <c r="C8" i="3"/>
  <c r="C52" i="3"/>
  <c r="B13" i="3" s="1"/>
  <c r="B17" i="3" s="1"/>
  <c r="K8" i="3"/>
  <c r="K5" i="3" s="1"/>
  <c r="E8" i="3"/>
  <c r="G8" i="3"/>
  <c r="H8" i="3"/>
  <c r="H10" i="3" s="1"/>
  <c r="H12" i="3" s="1"/>
  <c r="B8" i="3"/>
  <c r="B5" i="3" s="1"/>
  <c r="E17" i="3"/>
  <c r="I8" i="3"/>
  <c r="I10" i="3" s="1"/>
  <c r="I12" i="3" s="1"/>
  <c r="J17" i="3"/>
  <c r="I17" i="3"/>
  <c r="J10" i="3"/>
  <c r="J12" i="3" s="1"/>
  <c r="M16" i="3"/>
  <c r="M17" i="3" s="1"/>
  <c r="F17" i="3"/>
  <c r="D8" i="3"/>
  <c r="D10" i="3" s="1"/>
  <c r="L8" i="3"/>
  <c r="L5" i="3" s="1"/>
  <c r="D17" i="3"/>
  <c r="E8" i="6"/>
  <c r="E10" i="6" s="1"/>
  <c r="F8" i="6"/>
  <c r="F17" i="6"/>
  <c r="I8" i="6"/>
  <c r="I5" i="6" s="1"/>
  <c r="E17" i="6"/>
  <c r="B8" i="6"/>
  <c r="J8" i="6"/>
  <c r="J5" i="6" s="1"/>
  <c r="C52" i="6"/>
  <c r="B13" i="6" s="1"/>
  <c r="B17" i="6" s="1"/>
  <c r="N14" i="6"/>
  <c r="N16" i="6" s="1"/>
  <c r="M16" i="6"/>
  <c r="M17" i="6" s="1"/>
  <c r="N23" i="6"/>
  <c r="O23" i="6" s="1"/>
  <c r="P23" i="6" s="1"/>
  <c r="I17" i="6"/>
  <c r="C8" i="6"/>
  <c r="C5" i="6" s="1"/>
  <c r="K8" i="6"/>
  <c r="K5" i="6" s="1"/>
  <c r="L17" i="6"/>
  <c r="G8" i="6"/>
  <c r="G10" i="6" s="1"/>
  <c r="D17" i="6"/>
  <c r="H8" i="6"/>
  <c r="H5" i="6" s="1"/>
  <c r="H17" i="6"/>
  <c r="Z31" i="6"/>
  <c r="F20" i="6" s="1"/>
  <c r="C17" i="6"/>
  <c r="J8" i="5"/>
  <c r="J5" i="5" s="1"/>
  <c r="L8" i="5"/>
  <c r="L5" i="5" s="1"/>
  <c r="J17" i="5"/>
  <c r="M16" i="5"/>
  <c r="N14" i="5"/>
  <c r="O14" i="5" s="1"/>
  <c r="M8" i="5"/>
  <c r="M5" i="5" s="1"/>
  <c r="K8" i="5"/>
  <c r="K5" i="5" s="1"/>
  <c r="E8" i="4"/>
  <c r="E10" i="4" s="1"/>
  <c r="E12" i="4" s="1"/>
  <c r="E11" i="4" s="1"/>
  <c r="E18" i="4" s="1"/>
  <c r="H8" i="4"/>
  <c r="H5" i="4" s="1"/>
  <c r="F17" i="4"/>
  <c r="I8" i="4"/>
  <c r="J8" i="4"/>
  <c r="J5" i="4" s="1"/>
  <c r="B8" i="4"/>
  <c r="J17" i="4"/>
  <c r="E17" i="4"/>
  <c r="K8" i="4"/>
  <c r="K10" i="4" s="1"/>
  <c r="C17" i="4"/>
  <c r="C8" i="4"/>
  <c r="C10" i="4" s="1"/>
  <c r="L8" i="4"/>
  <c r="L10" i="4" s="1"/>
  <c r="G8" i="4"/>
  <c r="G5" i="4" s="1"/>
  <c r="P22" i="6"/>
  <c r="N13" i="6"/>
  <c r="M5" i="6"/>
  <c r="M10" i="6"/>
  <c r="P9" i="6"/>
  <c r="P10" i="6" s="1"/>
  <c r="O10" i="6"/>
  <c r="J10" i="6"/>
  <c r="D5" i="6"/>
  <c r="D10" i="6"/>
  <c r="E5" i="6"/>
  <c r="B5" i="6"/>
  <c r="B10" i="6"/>
  <c r="G17" i="6"/>
  <c r="G20" i="6"/>
  <c r="D20" i="6"/>
  <c r="M20" i="6"/>
  <c r="L5" i="6"/>
  <c r="L10" i="6"/>
  <c r="F5" i="6"/>
  <c r="F10" i="6"/>
  <c r="J17" i="6"/>
  <c r="I10" i="6"/>
  <c r="K17" i="6"/>
  <c r="N10" i="6"/>
  <c r="L20" i="3"/>
  <c r="M20" i="3"/>
  <c r="N20" i="3"/>
  <c r="O14" i="3"/>
  <c r="N16" i="3"/>
  <c r="N17" i="3" s="1"/>
  <c r="L17" i="3"/>
  <c r="G10" i="3"/>
  <c r="G5" i="3"/>
  <c r="F5" i="3"/>
  <c r="E5" i="3"/>
  <c r="E10" i="3"/>
  <c r="G17" i="3"/>
  <c r="N10" i="3"/>
  <c r="O9" i="3"/>
  <c r="H17" i="3"/>
  <c r="F12" i="3"/>
  <c r="F11" i="3" s="1"/>
  <c r="M8" i="3"/>
  <c r="J5" i="3"/>
  <c r="K17" i="3"/>
  <c r="C10" i="3"/>
  <c r="C5" i="3"/>
  <c r="D5" i="3"/>
  <c r="K20" i="3"/>
  <c r="F20" i="3"/>
  <c r="J20" i="3"/>
  <c r="H20" i="3"/>
  <c r="G20" i="3"/>
  <c r="D20" i="3"/>
  <c r="C20" i="3"/>
  <c r="I20" i="3"/>
  <c r="E20" i="3"/>
  <c r="B20" i="3"/>
  <c r="P20" i="3"/>
  <c r="B10" i="3"/>
  <c r="K10" i="3"/>
  <c r="B17" i="4"/>
  <c r="I10" i="4"/>
  <c r="I12" i="4" s="1"/>
  <c r="I5" i="4"/>
  <c r="M8" i="4"/>
  <c r="M5" i="4" s="1"/>
  <c r="J10" i="4"/>
  <c r="M17" i="4"/>
  <c r="N13" i="4"/>
  <c r="L17" i="4"/>
  <c r="O9" i="4"/>
  <c r="N10" i="4"/>
  <c r="N14" i="4"/>
  <c r="D5" i="4"/>
  <c r="D10" i="4"/>
  <c r="I17" i="4"/>
  <c r="F10" i="4"/>
  <c r="B5" i="4"/>
  <c r="B10" i="4"/>
  <c r="Z31" i="4"/>
  <c r="G17" i="4"/>
  <c r="K17" i="4"/>
  <c r="I17" i="5"/>
  <c r="L17" i="5"/>
  <c r="N16" i="5"/>
  <c r="N17" i="5" s="1"/>
  <c r="P14" i="5"/>
  <c r="P16" i="5" s="1"/>
  <c r="O16" i="5"/>
  <c r="O17" i="5" s="1"/>
  <c r="F17" i="5"/>
  <c r="D17" i="5"/>
  <c r="D8" i="5"/>
  <c r="D5" i="5" s="1"/>
  <c r="E8" i="5"/>
  <c r="E5" i="5" s="1"/>
  <c r="F8" i="5"/>
  <c r="F5" i="5" s="1"/>
  <c r="G8" i="5"/>
  <c r="G5" i="5" s="1"/>
  <c r="H8" i="5"/>
  <c r="H5" i="5" s="1"/>
  <c r="I8" i="5"/>
  <c r="I5" i="5" s="1"/>
  <c r="C17" i="5"/>
  <c r="B15" i="5"/>
  <c r="B17" i="5"/>
  <c r="H17" i="5"/>
  <c r="B8" i="5"/>
  <c r="B5" i="5" s="1"/>
  <c r="K17" i="5"/>
  <c r="E17" i="5"/>
  <c r="G17" i="5"/>
  <c r="C8" i="5"/>
  <c r="C5" i="5" s="1"/>
  <c r="Z19" i="5"/>
  <c r="Z18" i="5"/>
  <c r="Z12" i="5"/>
  <c r="Z11" i="5"/>
  <c r="Y77" i="5"/>
  <c r="M23" i="5" s="1"/>
  <c r="N23" i="5" s="1"/>
  <c r="O23" i="5" s="1"/>
  <c r="P23" i="5" s="1"/>
  <c r="X77" i="5"/>
  <c r="M22" i="5" s="1"/>
  <c r="N22" i="5" s="1"/>
  <c r="O22" i="5" s="1"/>
  <c r="P22" i="5" s="1"/>
  <c r="W77" i="5"/>
  <c r="L23" i="5" s="1"/>
  <c r="V77" i="5"/>
  <c r="L22" i="5" s="1"/>
  <c r="U77" i="5"/>
  <c r="K23" i="5" s="1"/>
  <c r="T77" i="5"/>
  <c r="K22" i="5" s="1"/>
  <c r="S77" i="5"/>
  <c r="J23" i="5" s="1"/>
  <c r="R77" i="5"/>
  <c r="J22" i="5" s="1"/>
  <c r="Q77" i="5"/>
  <c r="I23" i="5" s="1"/>
  <c r="P77" i="5"/>
  <c r="I22" i="5" s="1"/>
  <c r="O77" i="5"/>
  <c r="H23" i="5" s="1"/>
  <c r="N77" i="5"/>
  <c r="H22" i="5" s="1"/>
  <c r="M77" i="5"/>
  <c r="G23" i="5" s="1"/>
  <c r="L77" i="5"/>
  <c r="G22" i="5" s="1"/>
  <c r="K77" i="5"/>
  <c r="F23" i="5" s="1"/>
  <c r="J77" i="5"/>
  <c r="F22" i="5" s="1"/>
  <c r="I77" i="5"/>
  <c r="E23" i="5" s="1"/>
  <c r="H77" i="5"/>
  <c r="E22" i="5" s="1"/>
  <c r="G77" i="5"/>
  <c r="D23" i="5" s="1"/>
  <c r="F77" i="5"/>
  <c r="D22" i="5" s="1"/>
  <c r="E77" i="5"/>
  <c r="C23" i="5" s="1"/>
  <c r="D77" i="5"/>
  <c r="C22" i="5" s="1"/>
  <c r="C77" i="5"/>
  <c r="B23" i="5" s="1"/>
  <c r="B77" i="5"/>
  <c r="B22" i="5" s="1"/>
  <c r="J11" i="3" l="1"/>
  <c r="J18" i="3" s="1"/>
  <c r="J25" i="3" s="1"/>
  <c r="I11" i="3"/>
  <c r="I18" i="3" s="1"/>
  <c r="I25" i="3" s="1"/>
  <c r="H5" i="3"/>
  <c r="I5" i="3"/>
  <c r="H11" i="3"/>
  <c r="H18" i="3" s="1"/>
  <c r="H25" i="3" s="1"/>
  <c r="L10" i="3"/>
  <c r="L12" i="3" s="1"/>
  <c r="L11" i="3" s="1"/>
  <c r="F18" i="3"/>
  <c r="F25" i="3" s="1"/>
  <c r="O14" i="6"/>
  <c r="I20" i="6"/>
  <c r="J20" i="6"/>
  <c r="K10" i="6"/>
  <c r="B20" i="6"/>
  <c r="G5" i="6"/>
  <c r="H10" i="6"/>
  <c r="H12" i="6" s="1"/>
  <c r="H11" i="6" s="1"/>
  <c r="H18" i="6" s="1"/>
  <c r="C20" i="6"/>
  <c r="N17" i="6"/>
  <c r="L20" i="6"/>
  <c r="C10" i="6"/>
  <c r="N20" i="6"/>
  <c r="K20" i="6"/>
  <c r="O20" i="6"/>
  <c r="E20" i="6"/>
  <c r="H20" i="6"/>
  <c r="P20" i="6"/>
  <c r="P17" i="5"/>
  <c r="Q16" i="5"/>
  <c r="M17" i="5"/>
  <c r="C5" i="4"/>
  <c r="H10" i="4"/>
  <c r="H12" i="4" s="1"/>
  <c r="H11" i="4" s="1"/>
  <c r="H18" i="4" s="1"/>
  <c r="L5" i="4"/>
  <c r="E5" i="4"/>
  <c r="K12" i="4"/>
  <c r="K11" i="4" s="1"/>
  <c r="K18" i="4" s="1"/>
  <c r="K5" i="4"/>
  <c r="I11" i="4"/>
  <c r="I18" i="4" s="1"/>
  <c r="G10" i="4"/>
  <c r="O13" i="6"/>
  <c r="O17" i="6" s="1"/>
  <c r="D12" i="6"/>
  <c r="D11" i="6"/>
  <c r="D18" i="6" s="1"/>
  <c r="D25" i="6" s="1"/>
  <c r="F12" i="6"/>
  <c r="F11" i="6" s="1"/>
  <c r="F18" i="6" s="1"/>
  <c r="F25" i="6" s="1"/>
  <c r="J12" i="6"/>
  <c r="J11" i="6" s="1"/>
  <c r="J18" i="6" s="1"/>
  <c r="E12" i="6"/>
  <c r="E11" i="6" s="1"/>
  <c r="E18" i="6" s="1"/>
  <c r="O16" i="6"/>
  <c r="P14" i="6"/>
  <c r="P16" i="6" s="1"/>
  <c r="O12" i="6"/>
  <c r="O11" i="6" s="1"/>
  <c r="L12" i="6"/>
  <c r="L11" i="6" s="1"/>
  <c r="L18" i="6" s="1"/>
  <c r="P12" i="6"/>
  <c r="P11" i="6" s="1"/>
  <c r="M12" i="6"/>
  <c r="M11" i="6" s="1"/>
  <c r="M18" i="6" s="1"/>
  <c r="M25" i="6" s="1"/>
  <c r="I12" i="6"/>
  <c r="I11" i="6"/>
  <c r="I18" i="6" s="1"/>
  <c r="I25" i="6" s="1"/>
  <c r="N12" i="6"/>
  <c r="N11" i="6" s="1"/>
  <c r="N18" i="6" s="1"/>
  <c r="N25" i="6" s="1"/>
  <c r="B12" i="6"/>
  <c r="B11" i="6" s="1"/>
  <c r="B18" i="6" s="1"/>
  <c r="B25" i="6" s="1"/>
  <c r="C12" i="6"/>
  <c r="K12" i="6"/>
  <c r="K11" i="6" s="1"/>
  <c r="K18" i="6" s="1"/>
  <c r="G12" i="6"/>
  <c r="G11" i="6" s="1"/>
  <c r="G18" i="6" s="1"/>
  <c r="G25" i="6" s="1"/>
  <c r="L18" i="3"/>
  <c r="L25" i="3" s="1"/>
  <c r="K12" i="3"/>
  <c r="K11" i="3"/>
  <c r="K18" i="3" s="1"/>
  <c r="K25" i="3" s="1"/>
  <c r="D12" i="3"/>
  <c r="D11" i="3" s="1"/>
  <c r="D18" i="3" s="1"/>
  <c r="D25" i="3" s="1"/>
  <c r="B12" i="3"/>
  <c r="B11" i="3"/>
  <c r="B18" i="3" s="1"/>
  <c r="B25" i="3" s="1"/>
  <c r="E12" i="3"/>
  <c r="E11" i="3" s="1"/>
  <c r="E18" i="3" s="1"/>
  <c r="E25" i="3" s="1"/>
  <c r="C12" i="3"/>
  <c r="C11" i="3" s="1"/>
  <c r="C18" i="3" s="1"/>
  <c r="C25" i="3" s="1"/>
  <c r="M5" i="3"/>
  <c r="M10" i="3"/>
  <c r="G12" i="3"/>
  <c r="G11" i="3" s="1"/>
  <c r="G18" i="3" s="1"/>
  <c r="G25" i="3" s="1"/>
  <c r="P9" i="3"/>
  <c r="P10" i="3" s="1"/>
  <c r="O10" i="3"/>
  <c r="N12" i="3"/>
  <c r="N11" i="3"/>
  <c r="N18" i="3" s="1"/>
  <c r="N25" i="3" s="1"/>
  <c r="P14" i="3"/>
  <c r="O16" i="3"/>
  <c r="M10" i="4"/>
  <c r="M12" i="4" s="1"/>
  <c r="F12" i="4"/>
  <c r="F11" i="4" s="1"/>
  <c r="F18" i="4" s="1"/>
  <c r="L12" i="4"/>
  <c r="L11" i="4" s="1"/>
  <c r="L18" i="4" s="1"/>
  <c r="J20" i="4"/>
  <c r="H20" i="4"/>
  <c r="G20" i="4"/>
  <c r="I20" i="4"/>
  <c r="F20" i="4"/>
  <c r="E20" i="4"/>
  <c r="E25" i="4" s="1"/>
  <c r="D20" i="4"/>
  <c r="C20" i="4"/>
  <c r="B20" i="4"/>
  <c r="O20" i="4"/>
  <c r="M20" i="4"/>
  <c r="P20" i="4"/>
  <c r="N20" i="4"/>
  <c r="L20" i="4"/>
  <c r="K20" i="4"/>
  <c r="B12" i="4"/>
  <c r="B11" i="4" s="1"/>
  <c r="B18" i="4" s="1"/>
  <c r="G12" i="4"/>
  <c r="G11" i="4" s="1"/>
  <c r="G18" i="4" s="1"/>
  <c r="D12" i="4"/>
  <c r="D11" i="4"/>
  <c r="D18" i="4" s="1"/>
  <c r="O13" i="4"/>
  <c r="O14" i="4"/>
  <c r="N16" i="4"/>
  <c r="N17" i="4" s="1"/>
  <c r="N12" i="4"/>
  <c r="N11" i="4" s="1"/>
  <c r="C12" i="4"/>
  <c r="C11" i="4" s="1"/>
  <c r="C18" i="4" s="1"/>
  <c r="C25" i="4" s="1"/>
  <c r="P9" i="4"/>
  <c r="P10" i="4" s="1"/>
  <c r="O10" i="4"/>
  <c r="J12" i="4"/>
  <c r="J11" i="4" s="1"/>
  <c r="J18" i="4" s="1"/>
  <c r="AX31" i="5"/>
  <c r="AV31" i="5"/>
  <c r="L21" i="5" s="1"/>
  <c r="AT31" i="5"/>
  <c r="K21" i="5" s="1"/>
  <c r="AR31" i="5"/>
  <c r="J21" i="5" s="1"/>
  <c r="AP31" i="5"/>
  <c r="I21" i="5" s="1"/>
  <c r="AN31" i="5"/>
  <c r="H21" i="5" s="1"/>
  <c r="AL31" i="5"/>
  <c r="G21" i="5" s="1"/>
  <c r="AJ31" i="5"/>
  <c r="F21" i="5" s="1"/>
  <c r="AH31" i="5"/>
  <c r="E21" i="5" s="1"/>
  <c r="AF31" i="5"/>
  <c r="D21" i="5" s="1"/>
  <c r="AD31" i="5"/>
  <c r="C21" i="5" s="1"/>
  <c r="AB31" i="5"/>
  <c r="B21" i="5" s="1"/>
  <c r="Z31" i="5"/>
  <c r="J20" i="5" s="1"/>
  <c r="E10" i="5"/>
  <c r="E12" i="5" s="1"/>
  <c r="E11" i="5" s="1"/>
  <c r="P8" i="5"/>
  <c r="O8" i="5"/>
  <c r="N8" i="5"/>
  <c r="M10" i="5"/>
  <c r="L10" i="5"/>
  <c r="K10" i="5"/>
  <c r="J10" i="5"/>
  <c r="I10" i="5"/>
  <c r="H10" i="5"/>
  <c r="H12" i="5" s="1"/>
  <c r="G10" i="5"/>
  <c r="F10" i="5"/>
  <c r="F12" i="5" s="1"/>
  <c r="F11" i="5" s="1"/>
  <c r="F18" i="5" s="1"/>
  <c r="D10" i="5"/>
  <c r="D12" i="5" s="1"/>
  <c r="D11" i="5" s="1"/>
  <c r="C10" i="5"/>
  <c r="C12" i="5" s="1"/>
  <c r="C11" i="5" s="1"/>
  <c r="B10" i="5"/>
  <c r="B12" i="5" s="1"/>
  <c r="B11" i="5" s="1"/>
  <c r="B18" i="5" s="1"/>
  <c r="C11" i="6" l="1"/>
  <c r="C18" i="6" s="1"/>
  <c r="C25" i="6" s="1"/>
  <c r="H25" i="6"/>
  <c r="L25" i="6"/>
  <c r="E25" i="6"/>
  <c r="J25" i="6"/>
  <c r="K25" i="6"/>
  <c r="D25" i="4"/>
  <c r="B25" i="4"/>
  <c r="G25" i="4"/>
  <c r="J25" i="4"/>
  <c r="I25" i="4"/>
  <c r="P13" i="6"/>
  <c r="P17" i="6" s="1"/>
  <c r="P18" i="6" s="1"/>
  <c r="P25" i="6" s="1"/>
  <c r="Q25" i="6"/>
  <c r="R25" i="6" s="1"/>
  <c r="T25" i="6" s="1"/>
  <c r="Q16" i="6"/>
  <c r="O18" i="6"/>
  <c r="O25" i="6" s="1"/>
  <c r="P12" i="3"/>
  <c r="P11" i="3" s="1"/>
  <c r="M12" i="3"/>
  <c r="M11" i="3" s="1"/>
  <c r="M18" i="3" s="1"/>
  <c r="M25" i="3" s="1"/>
  <c r="Q25" i="3" s="1"/>
  <c r="R25" i="3" s="1"/>
  <c r="T25" i="3" s="1"/>
  <c r="O17" i="3"/>
  <c r="P16" i="3"/>
  <c r="Q16" i="3" s="1"/>
  <c r="O12" i="3"/>
  <c r="O11" i="3"/>
  <c r="M11" i="4"/>
  <c r="M18" i="4" s="1"/>
  <c r="M25" i="4" s="1"/>
  <c r="N18" i="4"/>
  <c r="N25" i="4" s="1"/>
  <c r="O12" i="4"/>
  <c r="O11" i="4" s="1"/>
  <c r="H25" i="4"/>
  <c r="P12" i="4"/>
  <c r="P11" i="4" s="1"/>
  <c r="L25" i="4"/>
  <c r="K25" i="4"/>
  <c r="F25" i="4"/>
  <c r="O16" i="4"/>
  <c r="Q16" i="4" s="1"/>
  <c r="P14" i="4"/>
  <c r="P16" i="4" s="1"/>
  <c r="P13" i="4"/>
  <c r="P10" i="5"/>
  <c r="P12" i="5" s="1"/>
  <c r="P11" i="5" s="1"/>
  <c r="P18" i="5" s="1"/>
  <c r="P5" i="5"/>
  <c r="O10" i="5"/>
  <c r="O12" i="5" s="1"/>
  <c r="O11" i="5" s="1"/>
  <c r="O18" i="5" s="1"/>
  <c r="O5" i="5"/>
  <c r="N10" i="5"/>
  <c r="N12" i="5" s="1"/>
  <c r="N11" i="5" s="1"/>
  <c r="N18" i="5" s="1"/>
  <c r="N5" i="5"/>
  <c r="C18" i="5"/>
  <c r="D18" i="5"/>
  <c r="K20" i="5"/>
  <c r="E18" i="5"/>
  <c r="L20" i="5"/>
  <c r="C20" i="5"/>
  <c r="B20" i="5"/>
  <c r="N20" i="5"/>
  <c r="E20" i="5"/>
  <c r="F20" i="5"/>
  <c r="F25" i="5" s="1"/>
  <c r="M21" i="5"/>
  <c r="N21" i="5" s="1"/>
  <c r="O21" i="5" s="1"/>
  <c r="P21" i="5" s="1"/>
  <c r="M20" i="5"/>
  <c r="O20" i="5"/>
  <c r="P20" i="5"/>
  <c r="G20" i="5"/>
  <c r="I20" i="5"/>
  <c r="D20" i="5"/>
  <c r="H20" i="5"/>
  <c r="H11" i="5"/>
  <c r="H18" i="5" s="1"/>
  <c r="K12" i="5"/>
  <c r="K11" i="5" s="1"/>
  <c r="K18" i="5" s="1"/>
  <c r="L12" i="5"/>
  <c r="L11" i="5" s="1"/>
  <c r="L18" i="5" s="1"/>
  <c r="L25" i="5" s="1"/>
  <c r="M12" i="5"/>
  <c r="M11" i="5" s="1"/>
  <c r="M18" i="5" s="1"/>
  <c r="G12" i="5"/>
  <c r="G11" i="5" s="1"/>
  <c r="G18" i="5" s="1"/>
  <c r="I12" i="5"/>
  <c r="I11" i="5" s="1"/>
  <c r="I18" i="5" s="1"/>
  <c r="J12" i="5"/>
  <c r="J11" i="5" s="1"/>
  <c r="J18" i="5" s="1"/>
  <c r="J25" i="5" s="1"/>
  <c r="O18" i="3" l="1"/>
  <c r="O25" i="3" s="1"/>
  <c r="P17" i="3"/>
  <c r="P18" i="3" s="1"/>
  <c r="P25" i="3" s="1"/>
  <c r="P17" i="4"/>
  <c r="P18" i="4" s="1"/>
  <c r="P25" i="4" s="1"/>
  <c r="O17" i="4"/>
  <c r="O18" i="4" s="1"/>
  <c r="O25" i="4" s="1"/>
  <c r="U25" i="6"/>
  <c r="U27" i="6" s="1"/>
  <c r="U28" i="6" s="1"/>
  <c r="U29" i="6" s="1"/>
  <c r="U25" i="3"/>
  <c r="U27" i="3" s="1"/>
  <c r="U28" i="3" s="1"/>
  <c r="U29" i="3" s="1"/>
  <c r="Q25" i="4"/>
  <c r="R25" i="4" s="1"/>
  <c r="T25" i="4" s="1"/>
  <c r="B25" i="5"/>
  <c r="D25" i="5"/>
  <c r="H25" i="5"/>
  <c r="C25" i="5"/>
  <c r="I25" i="5"/>
  <c r="E25" i="5"/>
  <c r="K25" i="5"/>
  <c r="P25" i="5"/>
  <c r="M25" i="5"/>
  <c r="O25" i="5"/>
  <c r="G25" i="5"/>
  <c r="U25" i="4" l="1"/>
  <c r="U27" i="4" s="1"/>
  <c r="U28" i="4" s="1"/>
  <c r="U29" i="4" s="1"/>
  <c r="Q25" i="5"/>
  <c r="R25" i="5" s="1"/>
  <c r="T25" i="5" s="1"/>
  <c r="U25" i="5" s="1"/>
  <c r="U27" i="5" s="1"/>
  <c r="U28" i="5" s="1"/>
  <c r="U29" i="5" s="1"/>
  <c r="N25" i="5" l="1"/>
</calcChain>
</file>

<file path=xl/sharedStrings.xml><?xml version="1.0" encoding="utf-8"?>
<sst xmlns="http://schemas.openxmlformats.org/spreadsheetml/2006/main" count="1260" uniqueCount="127">
  <si>
    <t>Sonstige Kosten:</t>
  </si>
  <si>
    <t>Fixe Nebenkosten:</t>
  </si>
  <si>
    <t>Euro</t>
  </si>
  <si>
    <t>Monat 1:</t>
  </si>
  <si>
    <t>Monat 2:</t>
  </si>
  <si>
    <t>Monat 3:</t>
  </si>
  <si>
    <t>Monat 4:</t>
  </si>
  <si>
    <t>Monat 5:</t>
  </si>
  <si>
    <t>Monat 6:</t>
  </si>
  <si>
    <t>Monat 7:</t>
  </si>
  <si>
    <t>Monat 8:</t>
  </si>
  <si>
    <t>Monat 9:</t>
  </si>
  <si>
    <t>Monat 10:</t>
  </si>
  <si>
    <t>Monat 11:</t>
  </si>
  <si>
    <t>Monat 12:</t>
  </si>
  <si>
    <t>1. Monat</t>
  </si>
  <si>
    <t>2. Monat</t>
  </si>
  <si>
    <t>3. Monat</t>
  </si>
  <si>
    <t>4. Monat</t>
  </si>
  <si>
    <t>5. Monat</t>
  </si>
  <si>
    <t>6. Monat</t>
  </si>
  <si>
    <t>7. Monat</t>
  </si>
  <si>
    <t>8. Monat</t>
  </si>
  <si>
    <t>9. Monat</t>
  </si>
  <si>
    <t>10. Monat</t>
  </si>
  <si>
    <t>11.Monat</t>
  </si>
  <si>
    <t>12. Monat</t>
  </si>
  <si>
    <t>erstes Ziel</t>
  </si>
  <si>
    <t>zweites Ziel</t>
  </si>
  <si>
    <t>Wunsch</t>
  </si>
  <si>
    <t>Empfohlen ab Januar 2023</t>
  </si>
  <si>
    <t>Ille</t>
  </si>
  <si>
    <t>Milch Amazon</t>
  </si>
  <si>
    <t>Mitgliedsbeitrag</t>
  </si>
  <si>
    <t>Beitragsmaximum</t>
  </si>
  <si>
    <t>Kabelcom</t>
  </si>
  <si>
    <t>Callcenter</t>
  </si>
  <si>
    <t>Beitragsminimum</t>
  </si>
  <si>
    <t>Mainova Strom</t>
  </si>
  <si>
    <t>Internet und Hotline</t>
  </si>
  <si>
    <t>Telekom</t>
  </si>
  <si>
    <t>Bank Gebühren</t>
  </si>
  <si>
    <t>Mitglieder</t>
  </si>
  <si>
    <t>Kaffemaschine und Wasser</t>
  </si>
  <si>
    <t>Backoffice</t>
  </si>
  <si>
    <t>Einnahmen Mitgliedsbeiträge</t>
  </si>
  <si>
    <t>Versicherungen</t>
  </si>
  <si>
    <t>Kaffee</t>
  </si>
  <si>
    <t>App</t>
  </si>
  <si>
    <t>Kakao</t>
  </si>
  <si>
    <t>Bereinigte Mitgliedseinnahmen</t>
  </si>
  <si>
    <t>Computer</t>
  </si>
  <si>
    <t>Einnahmen minus Franchisegebühr</t>
  </si>
  <si>
    <t>century</t>
  </si>
  <si>
    <t>Franchisegebühr</t>
  </si>
  <si>
    <t>Reiningungsmaschine</t>
  </si>
  <si>
    <t>Software</t>
  </si>
  <si>
    <t>Office</t>
  </si>
  <si>
    <t>Gewinn aus Artikeln und Aufnahmegebühr</t>
  </si>
  <si>
    <t>Gema</t>
  </si>
  <si>
    <t>Einnahmen gesammt</t>
  </si>
  <si>
    <t>Cyberversicherung</t>
  </si>
  <si>
    <t xml:space="preserve">Miete </t>
  </si>
  <si>
    <t>Datenschutzbeauftragter</t>
  </si>
  <si>
    <t>Fixkosten</t>
  </si>
  <si>
    <t>Samsung Flip</t>
  </si>
  <si>
    <t>Sonstige Kosten</t>
  </si>
  <si>
    <t>Albis Leasing -163,86 1/4 jählich</t>
  </si>
  <si>
    <t>Lohnkosten</t>
  </si>
  <si>
    <t>Lohnnebenkosten</t>
  </si>
  <si>
    <t>Jahr</t>
  </si>
  <si>
    <t>Schnitt pro Monat</t>
  </si>
  <si>
    <t>Dein Gehalt</t>
  </si>
  <si>
    <t>Netto</t>
  </si>
  <si>
    <t>Gewinn der Schule</t>
  </si>
  <si>
    <t xml:space="preserve">monatlich zur Seite legen! Steuer kommt am ende des Jahres! </t>
  </si>
  <si>
    <t>Wenn dann davon was übrig bleibt ist es dein 13 Monatsgehalt</t>
  </si>
  <si>
    <t>Mitarbeiterkosten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</si>
  <si>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</si>
  <si>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</si>
  <si>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</si>
  <si>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</si>
  <si>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</si>
  <si>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</si>
  <si>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</si>
  <si>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</si>
  <si>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</si>
  <si>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</si>
  <si>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</si>
  <si>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</si>
  <si>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Lohn</t>
  </si>
  <si>
    <t>Nebenk.</t>
  </si>
  <si>
    <t>SP 129,-€</t>
  </si>
  <si>
    <t>ordner</t>
  </si>
  <si>
    <t>jahresmarke</t>
  </si>
  <si>
    <t>faust</t>
  </si>
  <si>
    <t>zahn</t>
  </si>
  <si>
    <t>T-shirt</t>
  </si>
  <si>
    <t>Anzug</t>
  </si>
  <si>
    <t>Tüte</t>
  </si>
  <si>
    <t>Pass</t>
  </si>
  <si>
    <t>Einkaufspreis</t>
  </si>
  <si>
    <t>Schulleiter</t>
  </si>
  <si>
    <t>Putzfrau</t>
  </si>
  <si>
    <t>Überblick der Kosten für den Kick-Point pro Jahr</t>
  </si>
  <si>
    <t>Durchschnittsbeitrag Ziel</t>
  </si>
  <si>
    <t>Rückbuchungen/Membercash</t>
  </si>
  <si>
    <t>Assistent</t>
  </si>
  <si>
    <t>Lehrer</t>
  </si>
  <si>
    <t>Umsatz/Einnahmen</t>
  </si>
  <si>
    <t>Artikeleinnahmen</t>
  </si>
  <si>
    <t>Einnahmen Artikel (19%MwSt)</t>
  </si>
  <si>
    <t>Zu entrichtende Steuern</t>
  </si>
  <si>
    <t>Umsatzsteuer</t>
  </si>
  <si>
    <t>Plus Umsatzsteuer Artikel:</t>
  </si>
  <si>
    <t>Einnahmen Pauschalen (0%MwSt)</t>
  </si>
  <si>
    <t>Wareneinkauf (Netto)</t>
  </si>
  <si>
    <t>Mitgliedseinnahmen</t>
  </si>
  <si>
    <t>Pauschale</t>
  </si>
  <si>
    <t>Konto Überweisungen</t>
  </si>
  <si>
    <t>Artikeleinkauf</t>
  </si>
  <si>
    <t>Gesamtbetrag</t>
  </si>
  <si>
    <t>Rüb.+ Mebercashgebühr</t>
  </si>
  <si>
    <t>Durchschnittsbeitrag tatsächlich</t>
  </si>
  <si>
    <t>ohne Gewähr!!!</t>
  </si>
  <si>
    <t>Jahressichtmarken</t>
  </si>
  <si>
    <t>Leasing/Pacht/Kredit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</si>
</sst>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#,##0.00;[Red]\-&quot;€&quot;#,##0.00"/>
    <numFmt numFmtId="164" formatCode="#,##0.00\ &quot;€&quot;;[Red]\-#,##0.00\ &quot;€&quot;"/>
    <numFmt numFmtId="165" formatCode="#,##0.00\ &quot;€&quot;"/>
    <numFmt numFmtId="166" formatCode="#,##0.00\ _€"/>
    <numFmt numFmtId="167" formatCode="&quot;€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right"/>
    </xf>
    <xf numFmtId="165" fontId="0" fillId="0" borderId="0" xfId="0" applyNumberFormat="1"/>
    <xf numFmtId="165" fontId="2" fillId="0" borderId="0" xfId="0" applyNumberFormat="1" applyFont="1"/>
    <xf numFmtId="165" fontId="4" fillId="0" borderId="0" xfId="0" applyNumberFormat="1" applyFont="1"/>
    <xf numFmtId="0" fontId="1" fillId="0" borderId="0" xfId="0" applyFont="1"/>
    <xf numFmtId="0" fontId="6" fillId="0" borderId="0" xfId="0" applyFont="1"/>
    <xf numFmtId="165" fontId="6" fillId="0" borderId="0" xfId="0" applyNumberFormat="1" applyFont="1"/>
    <xf numFmtId="165" fontId="0" fillId="0" borderId="1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0" fontId="1" fillId="2" borderId="10" xfId="0" applyFont="1" applyFill="1" applyBorder="1"/>
    <xf numFmtId="0" fontId="1" fillId="0" borderId="11" xfId="0" applyFont="1" applyBorder="1"/>
    <xf numFmtId="0" fontId="8" fillId="0" borderId="0" xfId="0" applyFont="1"/>
    <xf numFmtId="165" fontId="8" fillId="0" borderId="0" xfId="0" applyNumberFormat="1" applyFont="1"/>
    <xf numFmtId="0" fontId="3" fillId="0" borderId="0" xfId="0" applyFont="1"/>
    <xf numFmtId="0" fontId="1" fillId="0" borderId="9" xfId="0" applyFont="1" applyBorder="1"/>
    <xf numFmtId="0" fontId="1" fillId="0" borderId="18" xfId="0" applyFont="1" applyBorder="1"/>
    <xf numFmtId="0" fontId="1" fillId="2" borderId="11" xfId="0" applyFont="1" applyFill="1" applyBorder="1"/>
    <xf numFmtId="0" fontId="1" fillId="4" borderId="19" xfId="0" applyFont="1" applyFill="1" applyBorder="1"/>
    <xf numFmtId="165" fontId="0" fillId="5" borderId="17" xfId="0" applyNumberFormat="1" applyFill="1" applyBorder="1"/>
    <xf numFmtId="165" fontId="0" fillId="5" borderId="12" xfId="0" applyNumberFormat="1" applyFill="1" applyBorder="1"/>
    <xf numFmtId="165" fontId="0" fillId="0" borderId="6" xfId="0" applyNumberFormat="1" applyBorder="1"/>
    <xf numFmtId="165" fontId="1" fillId="0" borderId="21" xfId="0" applyNumberFormat="1" applyFon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0" fillId="4" borderId="25" xfId="0" applyFill="1" applyBorder="1"/>
    <xf numFmtId="165" fontId="0" fillId="0" borderId="26" xfId="0" applyNumberFormat="1" applyBorder="1"/>
    <xf numFmtId="165" fontId="3" fillId="0" borderId="26" xfId="0" applyNumberFormat="1" applyFont="1" applyBorder="1"/>
    <xf numFmtId="0" fontId="1" fillId="0" borderId="27" xfId="0" applyFont="1" applyBorder="1"/>
    <xf numFmtId="0" fontId="0" fillId="0" borderId="28" xfId="0" applyBorder="1"/>
    <xf numFmtId="0" fontId="0" fillId="0" borderId="29" xfId="0" applyBorder="1"/>
    <xf numFmtId="0" fontId="0" fillId="4" borderId="20" xfId="0" applyFill="1" applyBorder="1"/>
    <xf numFmtId="0" fontId="0" fillId="0" borderId="27" xfId="0" applyBorder="1"/>
    <xf numFmtId="0" fontId="0" fillId="5" borderId="16" xfId="0" applyFill="1" applyBorder="1"/>
    <xf numFmtId="0" fontId="0" fillId="6" borderId="15" xfId="0" applyFill="1" applyBorder="1"/>
    <xf numFmtId="165" fontId="5" fillId="6" borderId="7" xfId="0" applyNumberFormat="1" applyFont="1" applyFill="1" applyBorder="1"/>
    <xf numFmtId="165" fontId="5" fillId="6" borderId="8" xfId="0" applyNumberFormat="1" applyFont="1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3" borderId="34" xfId="0" applyFill="1" applyBorder="1"/>
    <xf numFmtId="165" fontId="0" fillId="3" borderId="8" xfId="0" applyNumberFormat="1" applyFill="1" applyBorder="1"/>
    <xf numFmtId="0" fontId="7" fillId="0" borderId="34" xfId="0" applyFont="1" applyBorder="1" applyAlignment="1">
      <alignment horizontal="right"/>
    </xf>
    <xf numFmtId="165" fontId="7" fillId="0" borderId="36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165" fontId="0" fillId="0" borderId="37" xfId="0" applyNumberFormat="1" applyBorder="1"/>
    <xf numFmtId="165" fontId="0" fillId="0" borderId="38" xfId="0" applyNumberFormat="1" applyBorder="1"/>
    <xf numFmtId="165" fontId="0" fillId="0" borderId="39" xfId="0" applyNumberFormat="1" applyBorder="1"/>
    <xf numFmtId="165" fontId="3" fillId="0" borderId="39" xfId="0" applyNumberFormat="1" applyFont="1" applyBorder="1"/>
    <xf numFmtId="0" fontId="1" fillId="0" borderId="0" xfId="0" applyFont="1" applyAlignment="1">
      <alignment horizontal="center"/>
    </xf>
    <xf numFmtId="0" fontId="1" fillId="0" borderId="41" xfId="0" applyFont="1" applyBorder="1"/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0" fillId="3" borderId="46" xfId="0" applyFill="1" applyBorder="1"/>
    <xf numFmtId="0" fontId="7" fillId="0" borderId="6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165" fontId="7" fillId="0" borderId="2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5" fontId="10" fillId="3" borderId="34" xfId="0" applyNumberFormat="1" applyFont="1" applyFill="1" applyBorder="1"/>
    <xf numFmtId="165" fontId="10" fillId="3" borderId="8" xfId="0" applyNumberFormat="1" applyFont="1" applyFill="1" applyBorder="1"/>
    <xf numFmtId="165" fontId="10" fillId="3" borderId="47" xfId="0" applyNumberFormat="1" applyFont="1" applyFill="1" applyBorder="1"/>
    <xf numFmtId="165" fontId="10" fillId="3" borderId="15" xfId="0" applyNumberFormat="1" applyFont="1" applyFill="1" applyBorder="1"/>
    <xf numFmtId="165" fontId="12" fillId="6" borderId="7" xfId="0" applyNumberFormat="1" applyFont="1" applyFill="1" applyBorder="1"/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5" fontId="3" fillId="0" borderId="0" xfId="0" applyNumberFormat="1" applyFont="1"/>
    <xf numFmtId="165" fontId="10" fillId="3" borderId="46" xfId="0" applyNumberFormat="1" applyFont="1" applyFill="1" applyBorder="1"/>
    <xf numFmtId="166" fontId="0" fillId="0" borderId="0" xfId="0" applyNumberFormat="1"/>
    <xf numFmtId="0" fontId="1" fillId="0" borderId="43" xfId="0" applyFont="1" applyBorder="1" applyAlignment="1">
      <alignment horizontal="center"/>
    </xf>
    <xf numFmtId="167" fontId="0" fillId="0" borderId="3" xfId="0" applyNumberFormat="1" applyBorder="1"/>
    <xf numFmtId="167" fontId="0" fillId="0" borderId="31" xfId="0" applyNumberFormat="1" applyBorder="1"/>
    <xf numFmtId="167" fontId="0" fillId="0" borderId="8" xfId="0" applyNumberFormat="1" applyBorder="1"/>
    <xf numFmtId="165" fontId="0" fillId="0" borderId="32" xfId="0" applyNumberFormat="1" applyBorder="1"/>
    <xf numFmtId="165" fontId="3" fillId="0" borderId="32" xfId="0" applyNumberFormat="1" applyFont="1" applyBorder="1"/>
    <xf numFmtId="165" fontId="0" fillId="5" borderId="49" xfId="0" applyNumberFormat="1" applyFill="1" applyBorder="1"/>
    <xf numFmtId="165" fontId="0" fillId="0" borderId="41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0" fontId="0" fillId="0" borderId="50" xfId="0" applyBorder="1"/>
    <xf numFmtId="0" fontId="1" fillId="0" borderId="51" xfId="0" applyFont="1" applyBorder="1"/>
    <xf numFmtId="165" fontId="1" fillId="0" borderId="32" xfId="0" applyNumberFormat="1" applyFont="1" applyBorder="1"/>
    <xf numFmtId="0" fontId="1" fillId="0" borderId="33" xfId="0" applyFont="1" applyBorder="1"/>
    <xf numFmtId="165" fontId="1" fillId="0" borderId="26" xfId="0" applyNumberFormat="1" applyFont="1" applyBorder="1"/>
    <xf numFmtId="0" fontId="1" fillId="0" borderId="35" xfId="0" applyFont="1" applyBorder="1"/>
    <xf numFmtId="0" fontId="0" fillId="0" borderId="33" xfId="0" applyBorder="1"/>
    <xf numFmtId="0" fontId="13" fillId="0" borderId="52" xfId="0" applyFont="1" applyBorder="1"/>
    <xf numFmtId="165" fontId="1" fillId="0" borderId="44" xfId="0" applyNumberFormat="1" applyFont="1" applyBorder="1"/>
    <xf numFmtId="0" fontId="1" fillId="0" borderId="53" xfId="0" applyFont="1" applyBorder="1"/>
    <xf numFmtId="165" fontId="1" fillId="0" borderId="53" xfId="0" applyNumberFormat="1" applyFont="1" applyBorder="1"/>
    <xf numFmtId="165" fontId="1" fillId="0" borderId="37" xfId="0" applyNumberFormat="1" applyFont="1" applyBorder="1"/>
    <xf numFmtId="165" fontId="13" fillId="0" borderId="54" xfId="0" applyNumberFormat="1" applyFont="1" applyBorder="1"/>
    <xf numFmtId="0" fontId="13" fillId="0" borderId="19" xfId="0" applyFont="1" applyBorder="1"/>
    <xf numFmtId="0" fontId="1" fillId="0" borderId="55" xfId="0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36" xfId="0" applyNumberFormat="1" applyBorder="1"/>
    <xf numFmtId="165" fontId="0" fillId="0" borderId="47" xfId="0" applyNumberFormat="1" applyBorder="1"/>
    <xf numFmtId="0" fontId="1" fillId="0" borderId="56" xfId="0" applyFont="1" applyBorder="1"/>
    <xf numFmtId="165" fontId="1" fillId="0" borderId="39" xfId="0" applyNumberFormat="1" applyFont="1" applyBorder="1"/>
    <xf numFmtId="165" fontId="1" fillId="0" borderId="51" xfId="0" applyNumberFormat="1" applyFont="1" applyBorder="1"/>
    <xf numFmtId="165" fontId="1" fillId="0" borderId="56" xfId="0" applyNumberFormat="1" applyFont="1" applyBorder="1"/>
    <xf numFmtId="165" fontId="0" fillId="0" borderId="50" xfId="0" applyNumberFormat="1" applyBorder="1"/>
    <xf numFmtId="0" fontId="0" fillId="0" borderId="46" xfId="0" applyBorder="1"/>
    <xf numFmtId="0" fontId="0" fillId="0" borderId="58" xfId="0" applyBorder="1"/>
    <xf numFmtId="165" fontId="0" fillId="0" borderId="58" xfId="0" applyNumberFormat="1" applyBorder="1"/>
    <xf numFmtId="0" fontId="13" fillId="0" borderId="57" xfId="0" applyFont="1" applyBorder="1"/>
    <xf numFmtId="0" fontId="0" fillId="0" borderId="51" xfId="0" applyBorder="1"/>
    <xf numFmtId="0" fontId="0" fillId="0" borderId="44" xfId="0" applyBorder="1"/>
    <xf numFmtId="0" fontId="3" fillId="0" borderId="51" xfId="0" applyFont="1" applyBorder="1"/>
    <xf numFmtId="0" fontId="0" fillId="7" borderId="32" xfId="0" applyFill="1" applyBorder="1"/>
    <xf numFmtId="165" fontId="0" fillId="7" borderId="35" xfId="0" applyNumberFormat="1" applyFill="1" applyBorder="1"/>
    <xf numFmtId="0" fontId="0" fillId="7" borderId="2" xfId="0" applyFill="1" applyBorder="1"/>
    <xf numFmtId="165" fontId="0" fillId="7" borderId="13" xfId="0" applyNumberFormat="1" applyFill="1" applyBorder="1"/>
    <xf numFmtId="165" fontId="0" fillId="7" borderId="13" xfId="0" applyNumberFormat="1" applyFill="1" applyBorder="1" applyAlignment="1">
      <alignment horizontal="right"/>
    </xf>
    <xf numFmtId="0" fontId="3" fillId="7" borderId="2" xfId="0" applyFont="1" applyFill="1" applyBorder="1"/>
    <xf numFmtId="165" fontId="3" fillId="7" borderId="13" xfId="0" applyNumberFormat="1" applyFont="1" applyFill="1" applyBorder="1"/>
    <xf numFmtId="0" fontId="0" fillId="7" borderId="4" xfId="0" applyFill="1" applyBorder="1"/>
    <xf numFmtId="165" fontId="0" fillId="7" borderId="14" xfId="0" applyNumberFormat="1" applyFill="1" applyBorder="1"/>
    <xf numFmtId="165" fontId="0" fillId="7" borderId="33" xfId="0" applyNumberFormat="1" applyFill="1" applyBorder="1"/>
    <xf numFmtId="165" fontId="0" fillId="7" borderId="3" xfId="0" applyNumberFormat="1" applyFill="1" applyBorder="1"/>
    <xf numFmtId="165" fontId="3" fillId="7" borderId="3" xfId="0" applyNumberFormat="1" applyFont="1" applyFill="1" applyBorder="1"/>
    <xf numFmtId="165" fontId="2" fillId="7" borderId="3" xfId="0" applyNumberFormat="1" applyFont="1" applyFill="1" applyBorder="1"/>
    <xf numFmtId="0" fontId="0" fillId="8" borderId="32" xfId="0" applyFill="1" applyBorder="1"/>
    <xf numFmtId="165" fontId="0" fillId="8" borderId="33" xfId="0" applyNumberFormat="1" applyFill="1" applyBorder="1"/>
    <xf numFmtId="0" fontId="0" fillId="8" borderId="2" xfId="0" applyFill="1" applyBorder="1"/>
    <xf numFmtId="165" fontId="0" fillId="8" borderId="3" xfId="0" applyNumberFormat="1" applyFill="1" applyBorder="1"/>
    <xf numFmtId="0" fontId="3" fillId="8" borderId="2" xfId="0" applyFont="1" applyFill="1" applyBorder="1"/>
    <xf numFmtId="165" fontId="3" fillId="8" borderId="3" xfId="0" applyNumberFormat="1" applyFont="1" applyFill="1" applyBorder="1"/>
    <xf numFmtId="165" fontId="2" fillId="8" borderId="3" xfId="0" applyNumberFormat="1" applyFont="1" applyFill="1" applyBorder="1"/>
    <xf numFmtId="165" fontId="0" fillId="7" borderId="41" xfId="0" applyNumberFormat="1" applyFill="1" applyBorder="1"/>
    <xf numFmtId="165" fontId="0" fillId="7" borderId="42" xfId="0" applyNumberFormat="1" applyFill="1" applyBorder="1"/>
    <xf numFmtId="165" fontId="0" fillId="7" borderId="43" xfId="0" applyNumberFormat="1" applyFill="1" applyBorder="1"/>
    <xf numFmtId="165" fontId="0" fillId="7" borderId="2" xfId="0" applyNumberFormat="1" applyFill="1" applyBorder="1"/>
    <xf numFmtId="165" fontId="0" fillId="7" borderId="1" xfId="0" applyNumberFormat="1" applyFill="1" applyBorder="1"/>
    <xf numFmtId="165" fontId="0" fillId="7" borderId="30" xfId="0" applyNumberFormat="1" applyFill="1" applyBorder="1"/>
    <xf numFmtId="165" fontId="0" fillId="7" borderId="40" xfId="0" applyNumberFormat="1" applyFill="1" applyBorder="1"/>
    <xf numFmtId="165" fontId="0" fillId="7" borderId="48" xfId="0" applyNumberFormat="1" applyFill="1" applyBorder="1"/>
    <xf numFmtId="165" fontId="0" fillId="7" borderId="31" xfId="0" applyNumberFormat="1" applyFill="1" applyBorder="1"/>
    <xf numFmtId="165" fontId="0" fillId="8" borderId="41" xfId="0" applyNumberFormat="1" applyFill="1" applyBorder="1"/>
    <xf numFmtId="165" fontId="0" fillId="8" borderId="42" xfId="0" applyNumberFormat="1" applyFill="1" applyBorder="1"/>
    <xf numFmtId="165" fontId="0" fillId="8" borderId="43" xfId="0" applyNumberForma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5" fontId="0" fillId="8" borderId="13" xfId="0" applyNumberFormat="1" applyFill="1" applyBorder="1"/>
    <xf numFmtId="165" fontId="0" fillId="8" borderId="30" xfId="0" applyNumberFormat="1" applyFill="1" applyBorder="1"/>
    <xf numFmtId="165" fontId="0" fillId="8" borderId="40" xfId="0" applyNumberFormat="1" applyFill="1" applyBorder="1"/>
    <xf numFmtId="165" fontId="0" fillId="8" borderId="48" xfId="0" applyNumberFormat="1" applyFill="1" applyBorder="1"/>
    <xf numFmtId="165" fontId="0" fillId="8" borderId="31" xfId="0" applyNumberFormat="1" applyFill="1" applyBorder="1"/>
    <xf numFmtId="165" fontId="10" fillId="8" borderId="41" xfId="0" applyNumberFormat="1" applyFont="1" applyFill="1" applyBorder="1"/>
    <xf numFmtId="0" fontId="10" fillId="8" borderId="43" xfId="0" applyFont="1" applyFill="1" applyBorder="1"/>
    <xf numFmtId="165" fontId="10" fillId="8" borderId="2" xfId="0" applyNumberFormat="1" applyFont="1" applyFill="1" applyBorder="1"/>
    <xf numFmtId="0" fontId="10" fillId="8" borderId="3" xfId="0" applyFont="1" applyFill="1" applyBorder="1"/>
    <xf numFmtId="165" fontId="11" fillId="8" borderId="2" xfId="0" applyNumberFormat="1" applyFont="1" applyFill="1" applyBorder="1"/>
    <xf numFmtId="0" fontId="11" fillId="8" borderId="3" xfId="0" applyFont="1" applyFill="1" applyBorder="1"/>
    <xf numFmtId="165" fontId="10" fillId="8" borderId="4" xfId="0" applyNumberFormat="1" applyFont="1" applyFill="1" applyBorder="1"/>
    <xf numFmtId="0" fontId="10" fillId="8" borderId="6" xfId="0" applyFont="1" applyFill="1" applyBorder="1"/>
    <xf numFmtId="165" fontId="10" fillId="8" borderId="23" xfId="0" applyNumberFormat="1" applyFont="1" applyFill="1" applyBorder="1"/>
    <xf numFmtId="0" fontId="10" fillId="8" borderId="13" xfId="0" applyFont="1" applyFill="1" applyBorder="1"/>
    <xf numFmtId="165" fontId="11" fillId="8" borderId="23" xfId="0" applyNumberFormat="1" applyFont="1" applyFill="1" applyBorder="1"/>
    <xf numFmtId="0" fontId="11" fillId="8" borderId="13" xfId="0" applyFont="1" applyFill="1" applyBorder="1"/>
    <xf numFmtId="165" fontId="10" fillId="8" borderId="24" xfId="0" applyNumberFormat="1" applyFont="1" applyFill="1" applyBorder="1"/>
    <xf numFmtId="0" fontId="10" fillId="8" borderId="14" xfId="0" applyFont="1" applyFill="1" applyBorder="1"/>
    <xf numFmtId="165" fontId="10" fillId="7" borderId="23" xfId="0" applyNumberFormat="1" applyFont="1" applyFill="1" applyBorder="1"/>
    <xf numFmtId="0" fontId="10" fillId="7" borderId="13" xfId="0" applyFont="1" applyFill="1" applyBorder="1"/>
    <xf numFmtId="165" fontId="11" fillId="7" borderId="23" xfId="0" applyNumberFormat="1" applyFont="1" applyFill="1" applyBorder="1"/>
    <xf numFmtId="0" fontId="11" fillId="7" borderId="13" xfId="0" applyFont="1" applyFill="1" applyBorder="1"/>
    <xf numFmtId="165" fontId="10" fillId="7" borderId="41" xfId="0" applyNumberFormat="1" applyFont="1" applyFill="1" applyBorder="1"/>
    <xf numFmtId="0" fontId="10" fillId="7" borderId="43" xfId="0" applyFont="1" applyFill="1" applyBorder="1"/>
    <xf numFmtId="165" fontId="10" fillId="7" borderId="2" xfId="0" applyNumberFormat="1" applyFont="1" applyFill="1" applyBorder="1"/>
    <xf numFmtId="0" fontId="10" fillId="7" borderId="3" xfId="0" applyFont="1" applyFill="1" applyBorder="1"/>
    <xf numFmtId="165" fontId="11" fillId="7" borderId="2" xfId="0" applyNumberFormat="1" applyFont="1" applyFill="1" applyBorder="1"/>
    <xf numFmtId="0" fontId="11" fillId="7" borderId="3" xfId="0" applyFont="1" applyFill="1" applyBorder="1"/>
    <xf numFmtId="165" fontId="10" fillId="7" borderId="4" xfId="0" applyNumberFormat="1" applyFont="1" applyFill="1" applyBorder="1"/>
    <xf numFmtId="0" fontId="10" fillId="7" borderId="6" xfId="0" applyFont="1" applyFill="1" applyBorder="1"/>
    <xf numFmtId="0" fontId="0" fillId="7" borderId="28" xfId="0" applyFill="1" applyBorder="1"/>
    <xf numFmtId="0" fontId="3" fillId="7" borderId="28" xfId="0" applyFont="1" applyFill="1" applyBorder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67" fontId="1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F462-FDB9-4F20-BBD8-326DAF001692}">
  <dimension ref="A1:BU103"/>
  <sheetViews>
    <sheetView tabSelected="1" zoomScaleNormal="100" workbookViewId="0">
      <selection activeCell="W16" sqref="W16"/>
    </sheetView>
  </sheetViews>
  <sheetFormatPr baseColWidth="10" defaultColWidth="11.42578125" defaultRowHeight="15" x14ac:dyDescent="0.25"/>
  <cols>
    <col min="1" max="1" width="36.42578125" customWidth="1"/>
    <col min="2" max="2" width="11.28515625" style="2" customWidth="1"/>
    <col min="3" max="9" width="10.85546875" customWidth="1"/>
    <col min="10" max="10" width="11" customWidth="1"/>
    <col min="11" max="12" width="11.140625" customWidth="1"/>
    <col min="13" max="13" width="10.85546875" customWidth="1"/>
    <col min="14" max="14" width="11.140625" customWidth="1"/>
    <col min="15" max="15" width="11.42578125" customWidth="1"/>
    <col min="17" max="17" width="15.140625" customWidth="1"/>
    <col min="19" max="19" width="9.140625" customWidth="1"/>
    <col min="23" max="23" width="25.140625" customWidth="1"/>
    <col min="24" max="24" width="11.42578125" style="2"/>
    <col min="25" max="25" width="25.5703125" customWidth="1"/>
    <col min="26" max="26" width="11.42578125" style="2"/>
    <col min="27" max="27" width="25.5703125" customWidth="1"/>
    <col min="28" max="28" width="11.42578125" style="2"/>
    <col min="29" max="29" width="25.5703125" customWidth="1"/>
    <col min="30" max="30" width="11.42578125" style="2"/>
    <col min="31" max="31" width="25.5703125" customWidth="1"/>
    <col min="32" max="32" width="11.42578125" style="2"/>
    <col min="33" max="33" width="25.5703125" customWidth="1"/>
    <col min="34" max="34" width="11.42578125" style="2"/>
    <col min="35" max="35" width="25.5703125" customWidth="1"/>
    <col min="36" max="36" width="11.42578125" style="2"/>
    <col min="37" max="37" width="25.5703125" customWidth="1"/>
    <col min="38" max="38" width="11.42578125" style="2"/>
    <col min="39" max="39" width="25.5703125" customWidth="1"/>
    <col min="40" max="40" width="11.42578125" style="2"/>
    <col min="41" max="41" width="25.5703125" customWidth="1"/>
    <col min="42" max="42" width="11.42578125" style="2"/>
    <col min="43" max="43" width="25.5703125" customWidth="1"/>
    <col min="44" max="44" width="11.42578125" style="2"/>
    <col min="45" max="45" width="25.5703125" customWidth="1"/>
    <col min="46" max="46" width="11.42578125" style="2"/>
    <col min="47" max="47" width="25.5703125" customWidth="1"/>
    <col min="48" max="48" width="11.42578125" style="2"/>
    <col min="49" max="49" width="21.7109375" customWidth="1"/>
  </cols>
  <sheetData>
    <row r="1" spans="1:50" s="6" customFormat="1" ht="29.25" thickBot="1" x14ac:dyDescent="0.5">
      <c r="B1" s="7"/>
      <c r="C1" s="6" t="s">
        <v>104</v>
      </c>
      <c r="Z1" s="7"/>
      <c r="AA1" s="40" t="s">
        <v>0</v>
      </c>
      <c r="AB1" s="7"/>
      <c r="AC1" s="40"/>
      <c r="AD1" s="7"/>
      <c r="AE1" s="40"/>
      <c r="AF1" s="7"/>
      <c r="AG1" s="40"/>
      <c r="AH1" s="7"/>
      <c r="AI1" s="40"/>
      <c r="AJ1" s="7"/>
      <c r="AK1" s="40"/>
      <c r="AL1" s="7"/>
      <c r="AM1" s="40"/>
      <c r="AN1" s="7"/>
      <c r="AO1" s="40"/>
      <c r="AP1" s="7"/>
      <c r="AQ1" s="40"/>
      <c r="AR1" s="7"/>
      <c r="AS1" s="40"/>
      <c r="AT1" s="7"/>
      <c r="AU1" s="40"/>
      <c r="AV1" s="7"/>
      <c r="AW1" s="40"/>
      <c r="AX1" s="7"/>
    </row>
    <row r="2" spans="1:50" s="13" customFormat="1" ht="20.25" customHeight="1" thickBot="1" x14ac:dyDescent="0.3">
      <c r="B2" s="14"/>
      <c r="Y2" s="43" t="s">
        <v>1</v>
      </c>
      <c r="Z2" s="44" t="s">
        <v>2</v>
      </c>
      <c r="AA2" s="43" t="s">
        <v>3</v>
      </c>
      <c r="AB2" s="45" t="s">
        <v>2</v>
      </c>
      <c r="AC2" s="43" t="s">
        <v>4</v>
      </c>
      <c r="AD2" s="45" t="s">
        <v>2</v>
      </c>
      <c r="AE2" s="43" t="s">
        <v>5</v>
      </c>
      <c r="AF2" s="45" t="s">
        <v>2</v>
      </c>
      <c r="AG2" s="43" t="s">
        <v>6</v>
      </c>
      <c r="AH2" s="45" t="s">
        <v>2</v>
      </c>
      <c r="AI2" s="43" t="s">
        <v>7</v>
      </c>
      <c r="AJ2" s="45" t="s">
        <v>2</v>
      </c>
      <c r="AK2" s="43" t="s">
        <v>8</v>
      </c>
      <c r="AL2" s="45" t="s">
        <v>2</v>
      </c>
      <c r="AM2" s="43" t="s">
        <v>9</v>
      </c>
      <c r="AN2" s="45" t="s">
        <v>2</v>
      </c>
      <c r="AO2" s="43" t="s">
        <v>10</v>
      </c>
      <c r="AP2" s="45" t="s">
        <v>2</v>
      </c>
      <c r="AQ2" s="43" t="s">
        <v>11</v>
      </c>
      <c r="AR2" s="45" t="s">
        <v>2</v>
      </c>
      <c r="AS2" s="43" t="s">
        <v>12</v>
      </c>
      <c r="AT2" s="45" t="s">
        <v>2</v>
      </c>
      <c r="AU2" s="43" t="s">
        <v>13</v>
      </c>
      <c r="AV2" s="45" t="s">
        <v>2</v>
      </c>
      <c r="AW2" s="43" t="s">
        <v>14</v>
      </c>
      <c r="AX2" s="45" t="s">
        <v>2</v>
      </c>
    </row>
    <row r="3" spans="1:50" s="5" customFormat="1" ht="15.75" thickBot="1" x14ac:dyDescent="0.3">
      <c r="A3" s="12"/>
      <c r="B3" s="23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7" t="s">
        <v>23</v>
      </c>
      <c r="K3" s="17" t="s">
        <v>24</v>
      </c>
      <c r="L3" s="17" t="s">
        <v>25</v>
      </c>
      <c r="M3" s="17" t="s">
        <v>26</v>
      </c>
      <c r="N3" s="11" t="s">
        <v>27</v>
      </c>
      <c r="O3" s="18" t="s">
        <v>28</v>
      </c>
      <c r="P3" s="18" t="s">
        <v>29</v>
      </c>
      <c r="R3" s="50" t="s">
        <v>30</v>
      </c>
      <c r="T3" s="5">
        <v>2024</v>
      </c>
      <c r="Y3" s="117" t="s">
        <v>31</v>
      </c>
      <c r="Z3" s="118">
        <v>-227.99</v>
      </c>
      <c r="AA3" s="130" t="s">
        <v>32</v>
      </c>
      <c r="AB3" s="131">
        <v>-49.98</v>
      </c>
      <c r="AC3" s="117" t="s">
        <v>32</v>
      </c>
      <c r="AD3" s="126">
        <v>-49.98</v>
      </c>
      <c r="AE3" s="130" t="s">
        <v>32</v>
      </c>
      <c r="AF3" s="131">
        <v>-49.98</v>
      </c>
      <c r="AG3" s="117" t="s">
        <v>32</v>
      </c>
      <c r="AH3" s="126">
        <v>-49.98</v>
      </c>
      <c r="AI3" s="130" t="s">
        <v>32</v>
      </c>
      <c r="AJ3" s="131">
        <v>-49.98</v>
      </c>
      <c r="AK3" s="117" t="s">
        <v>32</v>
      </c>
      <c r="AL3" s="126">
        <v>-49.98</v>
      </c>
      <c r="AM3" s="130" t="s">
        <v>32</v>
      </c>
      <c r="AN3" s="131">
        <v>-49.98</v>
      </c>
      <c r="AO3" s="117" t="s">
        <v>32</v>
      </c>
      <c r="AP3" s="126">
        <v>-49.98</v>
      </c>
      <c r="AQ3" s="130" t="s">
        <v>32</v>
      </c>
      <c r="AR3" s="131">
        <v>-49.98</v>
      </c>
      <c r="AS3" s="117" t="s">
        <v>32</v>
      </c>
      <c r="AT3" s="126">
        <v>-49.98</v>
      </c>
      <c r="AU3" s="130" t="s">
        <v>32</v>
      </c>
      <c r="AV3" s="131">
        <v>-49.98</v>
      </c>
      <c r="AW3" s="117" t="s">
        <v>32</v>
      </c>
      <c r="AX3" s="126">
        <v>-49.98</v>
      </c>
    </row>
    <row r="4" spans="1:50" s="5" customFormat="1" x14ac:dyDescent="0.25">
      <c r="A4" s="30" t="s">
        <v>33</v>
      </c>
      <c r="B4" s="24">
        <v>139</v>
      </c>
      <c r="C4" s="24">
        <v>139</v>
      </c>
      <c r="D4" s="24">
        <v>139</v>
      </c>
      <c r="E4" s="24">
        <v>139</v>
      </c>
      <c r="F4" s="24">
        <v>139</v>
      </c>
      <c r="G4" s="24">
        <v>139</v>
      </c>
      <c r="H4" s="24">
        <v>139</v>
      </c>
      <c r="I4" s="24">
        <v>139</v>
      </c>
      <c r="J4" s="24">
        <v>139</v>
      </c>
      <c r="K4" s="24">
        <v>139</v>
      </c>
      <c r="L4" s="24">
        <v>139</v>
      </c>
      <c r="M4" s="24">
        <v>139</v>
      </c>
      <c r="N4" s="24">
        <v>139</v>
      </c>
      <c r="O4" s="24">
        <v>139</v>
      </c>
      <c r="P4" s="24">
        <v>139</v>
      </c>
      <c r="R4" s="39" t="s">
        <v>34</v>
      </c>
      <c r="S4" s="2">
        <v>139</v>
      </c>
      <c r="T4" s="2">
        <v>149</v>
      </c>
      <c r="Y4" s="119" t="s">
        <v>35</v>
      </c>
      <c r="Z4" s="120">
        <v>-55</v>
      </c>
      <c r="AA4" s="132" t="s">
        <v>36</v>
      </c>
      <c r="AB4" s="133">
        <v>-100</v>
      </c>
      <c r="AC4" s="119" t="s">
        <v>36</v>
      </c>
      <c r="AD4" s="127">
        <v>-110</v>
      </c>
      <c r="AE4" s="132" t="s">
        <v>36</v>
      </c>
      <c r="AF4" s="133">
        <v>-120</v>
      </c>
      <c r="AG4" s="119" t="s">
        <v>36</v>
      </c>
      <c r="AH4" s="127">
        <v>-130</v>
      </c>
      <c r="AI4" s="132" t="s">
        <v>36</v>
      </c>
      <c r="AJ4" s="133">
        <v>-140</v>
      </c>
      <c r="AK4" s="119" t="s">
        <v>36</v>
      </c>
      <c r="AL4" s="127">
        <v>-150</v>
      </c>
      <c r="AM4" s="132" t="s">
        <v>36</v>
      </c>
      <c r="AN4" s="133">
        <v>-160</v>
      </c>
      <c r="AO4" s="119" t="s">
        <v>36</v>
      </c>
      <c r="AP4" s="127">
        <v>-170</v>
      </c>
      <c r="AQ4" s="132" t="s">
        <v>36</v>
      </c>
      <c r="AR4" s="133">
        <v>-180</v>
      </c>
      <c r="AS4" s="119" t="s">
        <v>36</v>
      </c>
      <c r="AT4" s="127">
        <v>-190</v>
      </c>
      <c r="AU4" s="132" t="s">
        <v>36</v>
      </c>
      <c r="AV4" s="133">
        <v>-200</v>
      </c>
      <c r="AW4" s="119" t="s">
        <v>36</v>
      </c>
      <c r="AX4" s="127">
        <v>-210</v>
      </c>
    </row>
    <row r="5" spans="1:50" x14ac:dyDescent="0.25">
      <c r="A5" s="31" t="s">
        <v>123</v>
      </c>
      <c r="B5" s="25">
        <f>B8/B7</f>
        <v>128.9</v>
      </c>
      <c r="C5" s="25">
        <f>C8/C7</f>
        <v>125.6</v>
      </c>
      <c r="D5" s="25">
        <f t="shared" ref="D5:P5" si="0">D8/D7</f>
        <v>123.95</v>
      </c>
      <c r="E5" s="25">
        <f t="shared" si="0"/>
        <v>122.96</v>
      </c>
      <c r="F5" s="25">
        <f t="shared" si="0"/>
        <v>122.3</v>
      </c>
      <c r="G5" s="25">
        <f t="shared" si="0"/>
        <v>121.82857142857142</v>
      </c>
      <c r="H5" s="25">
        <f t="shared" si="0"/>
        <v>121.47499999999999</v>
      </c>
      <c r="I5" s="25">
        <f t="shared" si="0"/>
        <v>121.2</v>
      </c>
      <c r="J5" s="25">
        <f t="shared" si="0"/>
        <v>120.98</v>
      </c>
      <c r="K5" s="25">
        <f t="shared" si="0"/>
        <v>120.8</v>
      </c>
      <c r="L5" s="25">
        <f t="shared" si="0"/>
        <v>120.65</v>
      </c>
      <c r="M5" s="25">
        <f t="shared" si="0"/>
        <v>120.52307692307693</v>
      </c>
      <c r="N5" s="25">
        <f t="shared" si="0"/>
        <v>119</v>
      </c>
      <c r="O5" s="25">
        <f t="shared" si="0"/>
        <v>119</v>
      </c>
      <c r="P5" s="25">
        <f t="shared" si="0"/>
        <v>119</v>
      </c>
      <c r="R5" s="39" t="s">
        <v>37</v>
      </c>
      <c r="S5" s="2">
        <v>129</v>
      </c>
      <c r="T5" s="2">
        <v>139</v>
      </c>
      <c r="Y5" s="119" t="s">
        <v>38</v>
      </c>
      <c r="Z5" s="120">
        <v>-95.52</v>
      </c>
      <c r="AA5" s="132" t="s">
        <v>39</v>
      </c>
      <c r="AB5" s="133">
        <v>-183.47</v>
      </c>
      <c r="AC5" s="119" t="s">
        <v>39</v>
      </c>
      <c r="AD5" s="127">
        <v>-183.47</v>
      </c>
      <c r="AE5" s="132" t="s">
        <v>39</v>
      </c>
      <c r="AF5" s="133">
        <v>-183.47</v>
      </c>
      <c r="AG5" s="119" t="s">
        <v>39</v>
      </c>
      <c r="AH5" s="127">
        <v>-183.47</v>
      </c>
      <c r="AI5" s="132" t="s">
        <v>39</v>
      </c>
      <c r="AJ5" s="133">
        <v>-183.47</v>
      </c>
      <c r="AK5" s="119" t="s">
        <v>39</v>
      </c>
      <c r="AL5" s="127">
        <v>-183.47</v>
      </c>
      <c r="AM5" s="132" t="s">
        <v>39</v>
      </c>
      <c r="AN5" s="133">
        <v>-183.47</v>
      </c>
      <c r="AO5" s="119" t="s">
        <v>39</v>
      </c>
      <c r="AP5" s="127">
        <v>-183.47</v>
      </c>
      <c r="AQ5" s="132" t="s">
        <v>39</v>
      </c>
      <c r="AR5" s="133">
        <v>-183.47</v>
      </c>
      <c r="AS5" s="119" t="s">
        <v>39</v>
      </c>
      <c r="AT5" s="127">
        <v>-183.47</v>
      </c>
      <c r="AU5" s="132" t="s">
        <v>39</v>
      </c>
      <c r="AV5" s="133">
        <v>-183.47</v>
      </c>
      <c r="AW5" s="119" t="s">
        <v>39</v>
      </c>
      <c r="AX5" s="127">
        <v>-183.47</v>
      </c>
    </row>
    <row r="6" spans="1:50" ht="15.75" thickBot="1" x14ac:dyDescent="0.3">
      <c r="A6" s="32" t="s">
        <v>105</v>
      </c>
      <c r="B6" s="26">
        <v>119</v>
      </c>
      <c r="C6" s="26">
        <v>119</v>
      </c>
      <c r="D6" s="26">
        <v>119</v>
      </c>
      <c r="E6" s="26">
        <v>119</v>
      </c>
      <c r="F6" s="26">
        <v>119</v>
      </c>
      <c r="G6" s="26">
        <v>119</v>
      </c>
      <c r="H6" s="26">
        <v>119</v>
      </c>
      <c r="I6" s="26">
        <v>119</v>
      </c>
      <c r="J6" s="26">
        <v>119</v>
      </c>
      <c r="K6" s="26">
        <v>119</v>
      </c>
      <c r="L6" s="26">
        <v>119</v>
      </c>
      <c r="M6" s="26">
        <v>119</v>
      </c>
      <c r="N6" s="26">
        <v>119</v>
      </c>
      <c r="O6" s="26">
        <v>119</v>
      </c>
      <c r="P6" s="26">
        <v>119</v>
      </c>
      <c r="Q6" s="5"/>
      <c r="R6" s="5"/>
      <c r="Y6" s="119" t="s">
        <v>40</v>
      </c>
      <c r="Z6" s="120">
        <v>-57</v>
      </c>
      <c r="AA6" s="132" t="s">
        <v>41</v>
      </c>
      <c r="AB6" s="133">
        <v>-80.73</v>
      </c>
      <c r="AC6" s="119" t="s">
        <v>41</v>
      </c>
      <c r="AD6" s="127">
        <v>-80.73</v>
      </c>
      <c r="AE6" s="132" t="s">
        <v>41</v>
      </c>
      <c r="AF6" s="133">
        <v>-80.73</v>
      </c>
      <c r="AG6" s="119" t="s">
        <v>41</v>
      </c>
      <c r="AH6" s="127">
        <v>-80.73</v>
      </c>
      <c r="AI6" s="132" t="s">
        <v>41</v>
      </c>
      <c r="AJ6" s="133">
        <v>-80.73</v>
      </c>
      <c r="AK6" s="119" t="s">
        <v>41</v>
      </c>
      <c r="AL6" s="127">
        <v>-80.73</v>
      </c>
      <c r="AM6" s="132" t="s">
        <v>41</v>
      </c>
      <c r="AN6" s="133">
        <v>-80.73</v>
      </c>
      <c r="AO6" s="119" t="s">
        <v>41</v>
      </c>
      <c r="AP6" s="127">
        <v>-80.73</v>
      </c>
      <c r="AQ6" s="132" t="s">
        <v>41</v>
      </c>
      <c r="AR6" s="133">
        <v>-80.73</v>
      </c>
      <c r="AS6" s="119" t="s">
        <v>41</v>
      </c>
      <c r="AT6" s="127">
        <v>-80.73</v>
      </c>
      <c r="AU6" s="132" t="s">
        <v>41</v>
      </c>
      <c r="AV6" s="133">
        <v>-80.73</v>
      </c>
      <c r="AW6" s="119" t="s">
        <v>41</v>
      </c>
      <c r="AX6" s="127">
        <v>-80.73</v>
      </c>
    </row>
    <row r="7" spans="1:50" ht="15.75" thickBot="1" x14ac:dyDescent="0.3">
      <c r="A7" s="33" t="s">
        <v>42</v>
      </c>
      <c r="B7" s="27">
        <v>10</v>
      </c>
      <c r="C7" s="27">
        <v>15</v>
      </c>
      <c r="D7" s="27">
        <v>20</v>
      </c>
      <c r="E7" s="27">
        <v>25</v>
      </c>
      <c r="F7" s="27">
        <v>30</v>
      </c>
      <c r="G7" s="27">
        <v>35</v>
      </c>
      <c r="H7" s="27">
        <v>40</v>
      </c>
      <c r="I7" s="27">
        <v>45</v>
      </c>
      <c r="J7" s="27">
        <v>50</v>
      </c>
      <c r="K7" s="27">
        <v>55</v>
      </c>
      <c r="L7" s="27">
        <v>60</v>
      </c>
      <c r="M7" s="27">
        <v>65</v>
      </c>
      <c r="N7" s="19">
        <v>200</v>
      </c>
      <c r="O7" s="19">
        <v>250</v>
      </c>
      <c r="P7" s="19">
        <v>300</v>
      </c>
      <c r="S7" s="3"/>
      <c r="T7" s="2"/>
      <c r="U7" s="2"/>
      <c r="Y7" s="119"/>
      <c r="Z7" s="121"/>
      <c r="AA7" s="132" t="s">
        <v>44</v>
      </c>
      <c r="AB7" s="133">
        <v>-180</v>
      </c>
      <c r="AC7" s="119" t="s">
        <v>44</v>
      </c>
      <c r="AD7" s="127">
        <v>-180</v>
      </c>
      <c r="AE7" s="132" t="s">
        <v>44</v>
      </c>
      <c r="AF7" s="133">
        <v>-180</v>
      </c>
      <c r="AG7" s="119" t="s">
        <v>44</v>
      </c>
      <c r="AH7" s="127">
        <v>-180</v>
      </c>
      <c r="AI7" s="132" t="s">
        <v>44</v>
      </c>
      <c r="AJ7" s="133">
        <v>-190</v>
      </c>
      <c r="AK7" s="119" t="s">
        <v>44</v>
      </c>
      <c r="AL7" s="127">
        <v>-200</v>
      </c>
      <c r="AM7" s="132" t="s">
        <v>44</v>
      </c>
      <c r="AN7" s="133">
        <v>-210</v>
      </c>
      <c r="AO7" s="119" t="s">
        <v>44</v>
      </c>
      <c r="AP7" s="127">
        <v>-220</v>
      </c>
      <c r="AQ7" s="132" t="s">
        <v>44</v>
      </c>
      <c r="AR7" s="133">
        <v>-230</v>
      </c>
      <c r="AS7" s="119" t="s">
        <v>44</v>
      </c>
      <c r="AT7" s="127">
        <v>-240</v>
      </c>
      <c r="AU7" s="132" t="s">
        <v>44</v>
      </c>
      <c r="AV7" s="133">
        <v>-250</v>
      </c>
      <c r="AW7" s="119" t="s">
        <v>44</v>
      </c>
      <c r="AX7" s="127">
        <v>-260</v>
      </c>
    </row>
    <row r="8" spans="1:50" x14ac:dyDescent="0.25">
      <c r="A8" s="115" t="s">
        <v>45</v>
      </c>
      <c r="B8" s="79">
        <f>B52+D52</f>
        <v>1289</v>
      </c>
      <c r="C8" s="24">
        <f>H52+J52</f>
        <v>1884</v>
      </c>
      <c r="D8" s="24">
        <f>N52+P52</f>
        <v>2479</v>
      </c>
      <c r="E8" s="24">
        <f>T52+V52</f>
        <v>3074</v>
      </c>
      <c r="F8" s="24">
        <f>Z52+AB52</f>
        <v>3669</v>
      </c>
      <c r="G8" s="24">
        <f>AF52+AH52</f>
        <v>4264</v>
      </c>
      <c r="H8" s="24">
        <f>AL52+AN52</f>
        <v>4859</v>
      </c>
      <c r="I8" s="24">
        <f>AR52+AT52</f>
        <v>5454</v>
      </c>
      <c r="J8" s="24">
        <f>AX52+AZ52</f>
        <v>6049</v>
      </c>
      <c r="K8" s="24">
        <f>BD52+BF52</f>
        <v>6644</v>
      </c>
      <c r="L8" s="24">
        <f>BJ52+BL52</f>
        <v>7239</v>
      </c>
      <c r="M8" s="24">
        <f>BR52+BP52</f>
        <v>7834</v>
      </c>
      <c r="N8" s="24">
        <f t="shared" ref="N8:P8" si="1">N7*N6</f>
        <v>23800</v>
      </c>
      <c r="O8" s="24">
        <f t="shared" si="1"/>
        <v>29750</v>
      </c>
      <c r="P8" s="46">
        <f t="shared" si="1"/>
        <v>35700</v>
      </c>
      <c r="R8" s="51" t="s">
        <v>92</v>
      </c>
      <c r="S8" s="72" t="s">
        <v>73</v>
      </c>
      <c r="Y8" s="119" t="s">
        <v>46</v>
      </c>
      <c r="Z8" s="120">
        <v>-148.65</v>
      </c>
      <c r="AA8" s="132" t="s">
        <v>47</v>
      </c>
      <c r="AB8" s="133">
        <v>-120</v>
      </c>
      <c r="AC8" s="119" t="s">
        <v>47</v>
      </c>
      <c r="AD8" s="127">
        <v>-120</v>
      </c>
      <c r="AE8" s="132" t="s">
        <v>47</v>
      </c>
      <c r="AF8" s="133">
        <v>-120</v>
      </c>
      <c r="AG8" s="119" t="s">
        <v>47</v>
      </c>
      <c r="AH8" s="127">
        <v>-120</v>
      </c>
      <c r="AI8" s="132" t="s">
        <v>47</v>
      </c>
      <c r="AJ8" s="133">
        <v>-120</v>
      </c>
      <c r="AK8" s="119" t="s">
        <v>47</v>
      </c>
      <c r="AL8" s="127">
        <v>-120</v>
      </c>
      <c r="AM8" s="132" t="s">
        <v>47</v>
      </c>
      <c r="AN8" s="133">
        <v>-120</v>
      </c>
      <c r="AO8" s="119" t="s">
        <v>47</v>
      </c>
      <c r="AP8" s="127">
        <v>-120</v>
      </c>
      <c r="AQ8" s="132" t="s">
        <v>47</v>
      </c>
      <c r="AR8" s="133">
        <v>-120</v>
      </c>
      <c r="AS8" s="119" t="s">
        <v>47</v>
      </c>
      <c r="AT8" s="127">
        <v>-120</v>
      </c>
      <c r="AU8" s="132" t="s">
        <v>47</v>
      </c>
      <c r="AV8" s="133">
        <v>-120</v>
      </c>
      <c r="AW8" s="119" t="s">
        <v>47</v>
      </c>
      <c r="AX8" s="127">
        <v>-120</v>
      </c>
    </row>
    <row r="9" spans="1:50" x14ac:dyDescent="0.25">
      <c r="A9" s="114" t="s">
        <v>106</v>
      </c>
      <c r="B9" s="76">
        <f>F52</f>
        <v>-150</v>
      </c>
      <c r="C9" s="28">
        <f>L52</f>
        <v>-150</v>
      </c>
      <c r="D9" s="28">
        <f>R52</f>
        <v>-150</v>
      </c>
      <c r="E9" s="28">
        <f>X52</f>
        <v>-150</v>
      </c>
      <c r="F9" s="28">
        <f>AD52</f>
        <v>-150</v>
      </c>
      <c r="G9" s="28">
        <f>AJ52</f>
        <v>-150</v>
      </c>
      <c r="H9" s="28">
        <f>AP52</f>
        <v>-150</v>
      </c>
      <c r="I9" s="28">
        <f>AV52</f>
        <v>-150</v>
      </c>
      <c r="J9" s="28">
        <f>BB52</f>
        <v>-150</v>
      </c>
      <c r="K9" s="28">
        <f>BH52</f>
        <v>-150</v>
      </c>
      <c r="L9" s="28">
        <f>BN52</f>
        <v>-150</v>
      </c>
      <c r="M9" s="28">
        <f>BT52</f>
        <v>-150</v>
      </c>
      <c r="N9" s="8">
        <f>M9</f>
        <v>-150</v>
      </c>
      <c r="O9" s="8">
        <f>N9</f>
        <v>-150</v>
      </c>
      <c r="P9" s="48">
        <f>O9</f>
        <v>-150</v>
      </c>
      <c r="R9" s="53" t="s">
        <v>93</v>
      </c>
      <c r="S9" s="73">
        <v>20</v>
      </c>
      <c r="Y9" s="119" t="s">
        <v>48</v>
      </c>
      <c r="Z9" s="120">
        <v>-59.38</v>
      </c>
      <c r="AA9" s="132" t="s">
        <v>49</v>
      </c>
      <c r="AB9" s="133">
        <v>-60</v>
      </c>
      <c r="AC9" s="119" t="s">
        <v>49</v>
      </c>
      <c r="AD9" s="127">
        <v>-60</v>
      </c>
      <c r="AE9" s="132" t="s">
        <v>49</v>
      </c>
      <c r="AF9" s="133">
        <v>-60</v>
      </c>
      <c r="AG9" s="119" t="s">
        <v>49</v>
      </c>
      <c r="AH9" s="127">
        <v>-60</v>
      </c>
      <c r="AI9" s="132" t="s">
        <v>49</v>
      </c>
      <c r="AJ9" s="133">
        <v>-60</v>
      </c>
      <c r="AK9" s="119" t="s">
        <v>49</v>
      </c>
      <c r="AL9" s="127">
        <v>-60</v>
      </c>
      <c r="AM9" s="132" t="s">
        <v>49</v>
      </c>
      <c r="AN9" s="133">
        <v>-60</v>
      </c>
      <c r="AO9" s="119" t="s">
        <v>49</v>
      </c>
      <c r="AP9" s="127">
        <v>-60</v>
      </c>
      <c r="AQ9" s="132" t="s">
        <v>49</v>
      </c>
      <c r="AR9" s="133">
        <v>-60</v>
      </c>
      <c r="AS9" s="119" t="s">
        <v>49</v>
      </c>
      <c r="AT9" s="127">
        <v>-60</v>
      </c>
      <c r="AU9" s="132" t="s">
        <v>49</v>
      </c>
      <c r="AV9" s="133">
        <v>-60</v>
      </c>
      <c r="AW9" s="119" t="s">
        <v>49</v>
      </c>
      <c r="AX9" s="127">
        <v>-60</v>
      </c>
    </row>
    <row r="10" spans="1:50" x14ac:dyDescent="0.25">
      <c r="A10" s="114" t="s">
        <v>50</v>
      </c>
      <c r="B10" s="76">
        <f t="shared" ref="B10:P10" si="2">B8+B9</f>
        <v>1139</v>
      </c>
      <c r="C10" s="28">
        <f t="shared" si="2"/>
        <v>1734</v>
      </c>
      <c r="D10" s="28">
        <f t="shared" si="2"/>
        <v>2329</v>
      </c>
      <c r="E10" s="28">
        <f t="shared" si="2"/>
        <v>2924</v>
      </c>
      <c r="F10" s="28">
        <f t="shared" si="2"/>
        <v>3519</v>
      </c>
      <c r="G10" s="28">
        <f t="shared" si="2"/>
        <v>4114</v>
      </c>
      <c r="H10" s="28">
        <f t="shared" si="2"/>
        <v>4709</v>
      </c>
      <c r="I10" s="28">
        <f t="shared" si="2"/>
        <v>5304</v>
      </c>
      <c r="J10" s="28">
        <f t="shared" si="2"/>
        <v>5899</v>
      </c>
      <c r="K10" s="28">
        <f t="shared" si="2"/>
        <v>6494</v>
      </c>
      <c r="L10" s="28">
        <f t="shared" si="2"/>
        <v>7089</v>
      </c>
      <c r="M10" s="28">
        <f t="shared" si="2"/>
        <v>7684</v>
      </c>
      <c r="N10" s="28">
        <f t="shared" si="2"/>
        <v>23650</v>
      </c>
      <c r="O10" s="28">
        <f t="shared" si="2"/>
        <v>29600</v>
      </c>
      <c r="P10" s="48">
        <f t="shared" si="2"/>
        <v>35550</v>
      </c>
      <c r="R10" s="53" t="s">
        <v>94</v>
      </c>
      <c r="S10" s="73">
        <v>21.01</v>
      </c>
      <c r="Y10" s="119" t="s">
        <v>51</v>
      </c>
      <c r="Z10" s="120">
        <v>0</v>
      </c>
      <c r="AA10" s="132"/>
      <c r="AB10" s="133"/>
      <c r="AC10" s="119"/>
      <c r="AD10" s="127"/>
      <c r="AE10" s="132"/>
      <c r="AF10" s="133"/>
      <c r="AG10" s="119"/>
      <c r="AH10" s="127"/>
      <c r="AI10" s="132"/>
      <c r="AJ10" s="133"/>
      <c r="AK10" s="119"/>
      <c r="AL10" s="127"/>
      <c r="AM10" s="132"/>
      <c r="AN10" s="133"/>
      <c r="AO10" s="119"/>
      <c r="AP10" s="127"/>
      <c r="AQ10" s="132"/>
      <c r="AR10" s="133"/>
      <c r="AS10" s="119"/>
      <c r="AT10" s="127"/>
      <c r="AU10" s="132"/>
      <c r="AV10" s="133"/>
      <c r="AW10" s="119"/>
      <c r="AX10" s="127"/>
    </row>
    <row r="11" spans="1:50" x14ac:dyDescent="0.25">
      <c r="A11" s="114" t="s">
        <v>52</v>
      </c>
      <c r="B11" s="76">
        <f t="shared" ref="B11:P11" si="3">B10+B12</f>
        <v>968.15</v>
      </c>
      <c r="C11" s="28">
        <f t="shared" si="3"/>
        <v>1473.9</v>
      </c>
      <c r="D11" s="28">
        <f t="shared" si="3"/>
        <v>1979.65</v>
      </c>
      <c r="E11" s="28">
        <f t="shared" si="3"/>
        <v>2485.4</v>
      </c>
      <c r="F11" s="28">
        <f t="shared" si="3"/>
        <v>2991.15</v>
      </c>
      <c r="G11" s="28">
        <f t="shared" si="3"/>
        <v>3496.9</v>
      </c>
      <c r="H11" s="28">
        <f t="shared" si="3"/>
        <v>4002.65</v>
      </c>
      <c r="I11" s="28">
        <f t="shared" si="3"/>
        <v>4508.3999999999996</v>
      </c>
      <c r="J11" s="28">
        <f t="shared" si="3"/>
        <v>5014.1499999999996</v>
      </c>
      <c r="K11" s="28">
        <f t="shared" si="3"/>
        <v>5519.9</v>
      </c>
      <c r="L11" s="28">
        <f t="shared" si="3"/>
        <v>6025.65</v>
      </c>
      <c r="M11" s="28">
        <f t="shared" si="3"/>
        <v>6531.4</v>
      </c>
      <c r="N11" s="28">
        <f t="shared" si="3"/>
        <v>20102.5</v>
      </c>
      <c r="O11" s="28">
        <f t="shared" si="3"/>
        <v>25160</v>
      </c>
      <c r="P11" s="48">
        <f t="shared" si="3"/>
        <v>30217.5</v>
      </c>
      <c r="R11" s="53" t="s">
        <v>95</v>
      </c>
      <c r="S11" s="73">
        <v>13</v>
      </c>
      <c r="Y11" s="119"/>
      <c r="Z11" s="120"/>
      <c r="AA11" s="132"/>
      <c r="AB11" s="133"/>
      <c r="AC11" s="119"/>
      <c r="AD11" s="127"/>
      <c r="AE11" s="132"/>
      <c r="AF11" s="133"/>
      <c r="AG11" s="119"/>
      <c r="AH11" s="127"/>
      <c r="AI11" s="132"/>
      <c r="AJ11" s="133"/>
      <c r="AK11" s="119"/>
      <c r="AL11" s="127"/>
      <c r="AM11" s="132"/>
      <c r="AN11" s="133"/>
      <c r="AO11" s="119"/>
      <c r="AP11" s="127"/>
      <c r="AQ11" s="132"/>
      <c r="AR11" s="133"/>
      <c r="AS11" s="119"/>
      <c r="AT11" s="127"/>
      <c r="AU11" s="132"/>
      <c r="AV11" s="133"/>
      <c r="AW11" s="119"/>
      <c r="AX11" s="127"/>
    </row>
    <row r="12" spans="1:50" s="15" customFormat="1" x14ac:dyDescent="0.25">
      <c r="A12" s="116" t="s">
        <v>54</v>
      </c>
      <c r="B12" s="77">
        <f t="shared" ref="B12:P12" si="4">-(B10*0.15)</f>
        <v>-170.85</v>
      </c>
      <c r="C12" s="29">
        <f t="shared" si="4"/>
        <v>-260.09999999999997</v>
      </c>
      <c r="D12" s="29">
        <f t="shared" si="4"/>
        <v>-349.34999999999997</v>
      </c>
      <c r="E12" s="29">
        <f t="shared" si="4"/>
        <v>-438.59999999999997</v>
      </c>
      <c r="F12" s="29">
        <f t="shared" si="4"/>
        <v>-527.85</v>
      </c>
      <c r="G12" s="29">
        <f t="shared" si="4"/>
        <v>-617.1</v>
      </c>
      <c r="H12" s="29">
        <f t="shared" si="4"/>
        <v>-706.35</v>
      </c>
      <c r="I12" s="29">
        <f t="shared" si="4"/>
        <v>-795.6</v>
      </c>
      <c r="J12" s="29">
        <f t="shared" si="4"/>
        <v>-884.85</v>
      </c>
      <c r="K12" s="29">
        <f t="shared" si="4"/>
        <v>-974.09999999999991</v>
      </c>
      <c r="L12" s="29">
        <f t="shared" si="4"/>
        <v>-1063.3499999999999</v>
      </c>
      <c r="M12" s="29">
        <f t="shared" si="4"/>
        <v>-1152.5999999999999</v>
      </c>
      <c r="N12" s="29">
        <f t="shared" si="4"/>
        <v>-3547.5</v>
      </c>
      <c r="O12" s="29">
        <f t="shared" si="4"/>
        <v>-4440</v>
      </c>
      <c r="P12" s="49">
        <f t="shared" si="4"/>
        <v>-5332.5</v>
      </c>
      <c r="R12" s="54" t="s">
        <v>96</v>
      </c>
      <c r="S12" s="73">
        <v>3</v>
      </c>
      <c r="Y12" s="122" t="s">
        <v>55</v>
      </c>
      <c r="Z12" s="123">
        <f>-371.4/2</f>
        <v>-185.7</v>
      </c>
      <c r="AA12" s="134"/>
      <c r="AB12" s="135"/>
      <c r="AC12" s="122"/>
      <c r="AD12" s="128"/>
      <c r="AE12" s="134"/>
      <c r="AF12" s="135"/>
      <c r="AG12" s="122"/>
      <c r="AH12" s="128"/>
      <c r="AI12" s="134"/>
      <c r="AJ12" s="135"/>
      <c r="AK12" s="122"/>
      <c r="AL12" s="128"/>
      <c r="AM12" s="134"/>
      <c r="AN12" s="135"/>
      <c r="AO12" s="122"/>
      <c r="AP12" s="128"/>
      <c r="AQ12" s="134"/>
      <c r="AR12" s="135"/>
      <c r="AS12" s="122"/>
      <c r="AT12" s="128"/>
      <c r="AU12" s="134"/>
      <c r="AV12" s="135"/>
      <c r="AW12" s="122"/>
      <c r="AX12" s="128"/>
    </row>
    <row r="13" spans="1:50" x14ac:dyDescent="0.25">
      <c r="A13" s="114" t="s">
        <v>115</v>
      </c>
      <c r="B13" s="80">
        <f>C52</f>
        <v>-6595</v>
      </c>
      <c r="C13" s="8">
        <f>I52</f>
        <v>645</v>
      </c>
      <c r="D13" s="8">
        <f>O52</f>
        <v>645</v>
      </c>
      <c r="E13" s="8">
        <f>U52</f>
        <v>645</v>
      </c>
      <c r="F13" s="8">
        <f>AA52</f>
        <v>645</v>
      </c>
      <c r="G13" s="8">
        <f>AG52</f>
        <v>645</v>
      </c>
      <c r="H13" s="8">
        <f>AM52</f>
        <v>645</v>
      </c>
      <c r="I13" s="8">
        <f>AS52</f>
        <v>645</v>
      </c>
      <c r="J13" s="8">
        <f>AY52</f>
        <v>645</v>
      </c>
      <c r="K13" s="8">
        <f>BE52</f>
        <v>645</v>
      </c>
      <c r="L13" s="8">
        <f>BK52</f>
        <v>645</v>
      </c>
      <c r="M13" s="8">
        <f>BQ52</f>
        <v>645</v>
      </c>
      <c r="N13" s="8">
        <f t="shared" ref="N13:P15" si="5">M13</f>
        <v>645</v>
      </c>
      <c r="O13" s="8">
        <f t="shared" si="5"/>
        <v>645</v>
      </c>
      <c r="P13" s="9">
        <f t="shared" si="5"/>
        <v>645</v>
      </c>
      <c r="R13" s="53" t="s">
        <v>97</v>
      </c>
      <c r="S13" s="73">
        <v>11</v>
      </c>
      <c r="Y13" s="119" t="s">
        <v>56</v>
      </c>
      <c r="Z13" s="120">
        <v>-41.05</v>
      </c>
      <c r="AA13" s="132"/>
      <c r="AB13" s="133"/>
      <c r="AC13" s="119"/>
      <c r="AD13" s="127"/>
      <c r="AE13" s="132"/>
      <c r="AF13" s="133"/>
      <c r="AG13" s="119"/>
      <c r="AH13" s="127"/>
      <c r="AI13" s="132"/>
      <c r="AJ13" s="133"/>
      <c r="AK13" s="119"/>
      <c r="AL13" s="127"/>
      <c r="AM13" s="132"/>
      <c r="AN13" s="133"/>
      <c r="AO13" s="119"/>
      <c r="AP13" s="127"/>
      <c r="AQ13" s="132"/>
      <c r="AR13" s="133"/>
      <c r="AS13" s="119"/>
      <c r="AT13" s="127"/>
      <c r="AU13" s="132"/>
      <c r="AV13" s="133"/>
      <c r="AW13" s="119"/>
      <c r="AX13" s="127"/>
    </row>
    <row r="14" spans="1:50" x14ac:dyDescent="0.25">
      <c r="A14" s="114" t="s">
        <v>111</v>
      </c>
      <c r="B14" s="80">
        <f>E52</f>
        <v>59.99</v>
      </c>
      <c r="C14" s="8">
        <f>K52</f>
        <v>59.99</v>
      </c>
      <c r="D14" s="8">
        <f>Q52</f>
        <v>59.99</v>
      </c>
      <c r="E14" s="8">
        <f>W52</f>
        <v>59.99</v>
      </c>
      <c r="F14" s="8">
        <f>AC52</f>
        <v>59.99</v>
      </c>
      <c r="G14" s="8">
        <f>AI52</f>
        <v>59.99</v>
      </c>
      <c r="H14" s="8">
        <f>AO52</f>
        <v>59.99</v>
      </c>
      <c r="I14" s="8">
        <f>AU52</f>
        <v>59.99</v>
      </c>
      <c r="J14" s="8">
        <f>BA52</f>
        <v>59.99</v>
      </c>
      <c r="K14" s="8">
        <f>BG52</f>
        <v>59.99</v>
      </c>
      <c r="L14" s="8">
        <f>BM52</f>
        <v>59.99</v>
      </c>
      <c r="M14" s="8">
        <f>BS52</f>
        <v>59.99</v>
      </c>
      <c r="N14" s="8">
        <f t="shared" si="5"/>
        <v>59.99</v>
      </c>
      <c r="O14" s="8">
        <f t="shared" si="5"/>
        <v>59.99</v>
      </c>
      <c r="P14" s="9">
        <f t="shared" si="5"/>
        <v>59.99</v>
      </c>
      <c r="R14" s="53" t="s">
        <v>98</v>
      </c>
      <c r="S14" s="73">
        <v>25</v>
      </c>
      <c r="Y14" s="119"/>
      <c r="Z14" s="120"/>
      <c r="AA14" s="132"/>
      <c r="AB14" s="133"/>
      <c r="AC14" s="119"/>
      <c r="AD14" s="127"/>
      <c r="AE14" s="132"/>
      <c r="AF14" s="133"/>
      <c r="AG14" s="119"/>
      <c r="AH14" s="127"/>
      <c r="AI14" s="132"/>
      <c r="AJ14" s="133"/>
      <c r="AK14" s="119"/>
      <c r="AL14" s="127"/>
      <c r="AM14" s="132"/>
      <c r="AN14" s="133"/>
      <c r="AO14" s="119"/>
      <c r="AP14" s="127"/>
      <c r="AQ14" s="132"/>
      <c r="AR14" s="133"/>
      <c r="AS14" s="119"/>
      <c r="AT14" s="127"/>
      <c r="AU14" s="132"/>
      <c r="AV14" s="133"/>
      <c r="AW14" s="119"/>
      <c r="AX14" s="127"/>
    </row>
    <row r="15" spans="1:50" x14ac:dyDescent="0.25">
      <c r="A15" s="114" t="s">
        <v>116</v>
      </c>
      <c r="B15" s="80">
        <f>G52</f>
        <v>-235.10000000000002</v>
      </c>
      <c r="C15" s="8">
        <f>M52</f>
        <v>-25</v>
      </c>
      <c r="D15" s="8">
        <f>S52</f>
        <v>-25</v>
      </c>
      <c r="E15" s="8">
        <f>Y52</f>
        <v>-25</v>
      </c>
      <c r="F15" s="8">
        <f>AE52</f>
        <v>-25</v>
      </c>
      <c r="G15" s="8">
        <f>AK52</f>
        <v>-25</v>
      </c>
      <c r="H15" s="8">
        <f>AQ52</f>
        <v>-25</v>
      </c>
      <c r="I15" s="8">
        <f>AW52</f>
        <v>-25</v>
      </c>
      <c r="J15" s="8">
        <f>BC52</f>
        <v>-25</v>
      </c>
      <c r="K15" s="8">
        <f>BI52</f>
        <v>-25</v>
      </c>
      <c r="L15" s="8">
        <f>BO52</f>
        <v>-25</v>
      </c>
      <c r="M15" s="8">
        <f>BU52</f>
        <v>-25</v>
      </c>
      <c r="N15" s="8">
        <f t="shared" si="5"/>
        <v>-25</v>
      </c>
      <c r="O15" s="8">
        <f t="shared" si="5"/>
        <v>-25</v>
      </c>
      <c r="P15" s="9">
        <f t="shared" si="5"/>
        <v>-25</v>
      </c>
      <c r="Q15" s="184" t="s">
        <v>113</v>
      </c>
      <c r="R15" s="53" t="s">
        <v>99</v>
      </c>
      <c r="S15" s="73">
        <v>2</v>
      </c>
      <c r="Y15" s="119" t="s">
        <v>57</v>
      </c>
      <c r="Z15" s="120">
        <v>-21</v>
      </c>
      <c r="AA15" s="132"/>
      <c r="AB15" s="133"/>
      <c r="AC15" s="119"/>
      <c r="AD15" s="127"/>
      <c r="AE15" s="132"/>
      <c r="AF15" s="133"/>
      <c r="AG15" s="119"/>
      <c r="AH15" s="127"/>
      <c r="AI15" s="132"/>
      <c r="AJ15" s="133"/>
      <c r="AK15" s="119"/>
      <c r="AL15" s="127"/>
      <c r="AM15" s="132"/>
      <c r="AN15" s="133"/>
      <c r="AO15" s="119"/>
      <c r="AP15" s="127"/>
      <c r="AQ15" s="132"/>
      <c r="AR15" s="133"/>
      <c r="AS15" s="119"/>
      <c r="AT15" s="127"/>
      <c r="AU15" s="132"/>
      <c r="AV15" s="133"/>
      <c r="AW15" s="119"/>
      <c r="AX15" s="127"/>
    </row>
    <row r="16" spans="1:50" ht="15.75" thickBot="1" x14ac:dyDescent="0.3">
      <c r="A16" s="114" t="s">
        <v>112</v>
      </c>
      <c r="B16" s="80">
        <f>-B14*0.19</f>
        <v>-11.398100000000001</v>
      </c>
      <c r="C16" s="8">
        <f t="shared" ref="C16:P16" si="6">-C14*0.19</f>
        <v>-11.398100000000001</v>
      </c>
      <c r="D16" s="8">
        <f t="shared" si="6"/>
        <v>-11.398100000000001</v>
      </c>
      <c r="E16" s="8">
        <f t="shared" si="6"/>
        <v>-11.398100000000001</v>
      </c>
      <c r="F16" s="8">
        <f t="shared" si="6"/>
        <v>-11.398100000000001</v>
      </c>
      <c r="G16" s="8">
        <f t="shared" si="6"/>
        <v>-11.398100000000001</v>
      </c>
      <c r="H16" s="8">
        <f t="shared" si="6"/>
        <v>-11.398100000000001</v>
      </c>
      <c r="I16" s="8">
        <f t="shared" si="6"/>
        <v>-11.398100000000001</v>
      </c>
      <c r="J16" s="8">
        <f t="shared" si="6"/>
        <v>-11.398100000000001</v>
      </c>
      <c r="K16" s="8">
        <f t="shared" si="6"/>
        <v>-11.398100000000001</v>
      </c>
      <c r="L16" s="8">
        <f t="shared" si="6"/>
        <v>-11.398100000000001</v>
      </c>
      <c r="M16" s="8">
        <f t="shared" si="6"/>
        <v>-11.398100000000001</v>
      </c>
      <c r="N16" s="8">
        <f t="shared" si="6"/>
        <v>-11.398100000000001</v>
      </c>
      <c r="O16" s="8">
        <f t="shared" si="6"/>
        <v>-11.398100000000001</v>
      </c>
      <c r="P16" s="9">
        <f t="shared" si="6"/>
        <v>-11.398100000000001</v>
      </c>
      <c r="Q16" s="185">
        <f>SUM(B16:P16)</f>
        <v>-170.97150000000002</v>
      </c>
      <c r="R16" s="52" t="s">
        <v>100</v>
      </c>
      <c r="S16" s="74">
        <v>1.8</v>
      </c>
      <c r="W16" s="2"/>
      <c r="Y16" s="119"/>
      <c r="Z16" s="120"/>
      <c r="AA16" s="132"/>
      <c r="AB16" s="133"/>
      <c r="AC16" s="119"/>
      <c r="AD16" s="127"/>
      <c r="AE16" s="132"/>
      <c r="AF16" s="133"/>
      <c r="AG16" s="119"/>
      <c r="AH16" s="127"/>
      <c r="AI16" s="132"/>
      <c r="AJ16" s="133"/>
      <c r="AK16" s="119"/>
      <c r="AL16" s="127"/>
      <c r="AM16" s="132"/>
      <c r="AN16" s="133"/>
      <c r="AO16" s="119"/>
      <c r="AP16" s="127"/>
      <c r="AQ16" s="132"/>
      <c r="AR16" s="133"/>
      <c r="AS16" s="119"/>
      <c r="AT16" s="127"/>
      <c r="AU16" s="132"/>
      <c r="AV16" s="133"/>
      <c r="AW16" s="119"/>
      <c r="AX16" s="127"/>
    </row>
    <row r="17" spans="1:60" ht="15.75" thickBot="1" x14ac:dyDescent="0.3">
      <c r="A17" s="114" t="s">
        <v>58</v>
      </c>
      <c r="B17" s="81">
        <f>B13+B14+B15+B16</f>
        <v>-6781.5081000000009</v>
      </c>
      <c r="C17" s="10">
        <f t="shared" ref="C17:P17" si="7">C13+C14+C15+C16</f>
        <v>668.59190000000001</v>
      </c>
      <c r="D17" s="10">
        <f t="shared" si="7"/>
        <v>668.59190000000001</v>
      </c>
      <c r="E17" s="10">
        <f t="shared" si="7"/>
        <v>668.59190000000001</v>
      </c>
      <c r="F17" s="10">
        <f t="shared" si="7"/>
        <v>668.59190000000001</v>
      </c>
      <c r="G17" s="10">
        <f t="shared" si="7"/>
        <v>668.59190000000001</v>
      </c>
      <c r="H17" s="10">
        <f t="shared" si="7"/>
        <v>668.59190000000001</v>
      </c>
      <c r="I17" s="10">
        <f t="shared" si="7"/>
        <v>668.59190000000001</v>
      </c>
      <c r="J17" s="10">
        <f t="shared" si="7"/>
        <v>668.59190000000001</v>
      </c>
      <c r="K17" s="10">
        <f t="shared" si="7"/>
        <v>668.59190000000001</v>
      </c>
      <c r="L17" s="10">
        <f t="shared" si="7"/>
        <v>668.59190000000001</v>
      </c>
      <c r="M17" s="10">
        <f t="shared" si="7"/>
        <v>668.59190000000001</v>
      </c>
      <c r="N17" s="10">
        <f t="shared" si="7"/>
        <v>668.59190000000001</v>
      </c>
      <c r="O17" s="10">
        <f t="shared" si="7"/>
        <v>668.59190000000001</v>
      </c>
      <c r="P17" s="22">
        <f t="shared" si="7"/>
        <v>668.59190000000001</v>
      </c>
      <c r="R17" s="55" t="s">
        <v>101</v>
      </c>
      <c r="S17" s="75">
        <f>SUM(S9:S16)</f>
        <v>96.81</v>
      </c>
      <c r="Y17" s="119" t="s">
        <v>59</v>
      </c>
      <c r="Z17" s="120">
        <v>-78.63</v>
      </c>
      <c r="AA17" s="132"/>
      <c r="AB17" s="133"/>
      <c r="AC17" s="119"/>
      <c r="AD17" s="127"/>
      <c r="AE17" s="132"/>
      <c r="AF17" s="133"/>
      <c r="AG17" s="119"/>
      <c r="AH17" s="127"/>
      <c r="AI17" s="132"/>
      <c r="AJ17" s="133"/>
      <c r="AK17" s="119"/>
      <c r="AL17" s="127"/>
      <c r="AM17" s="132"/>
      <c r="AN17" s="133"/>
      <c r="AO17" s="119"/>
      <c r="AP17" s="127"/>
      <c r="AQ17" s="132"/>
      <c r="AR17" s="133"/>
      <c r="AS17" s="119"/>
      <c r="AT17" s="127"/>
      <c r="AU17" s="132"/>
      <c r="AV17" s="133"/>
      <c r="AW17" s="119"/>
      <c r="AX17" s="127"/>
    </row>
    <row r="18" spans="1:60" ht="15.75" thickBot="1" x14ac:dyDescent="0.3">
      <c r="A18" s="35" t="s">
        <v>60</v>
      </c>
      <c r="B18" s="78">
        <f>(B11+B17)</f>
        <v>-5813.3581000000013</v>
      </c>
      <c r="C18" s="20">
        <f t="shared" ref="C18:P18" si="8">C11+C17</f>
        <v>2142.4919</v>
      </c>
      <c r="D18" s="20">
        <f t="shared" si="8"/>
        <v>2648.2419</v>
      </c>
      <c r="E18" s="20">
        <f t="shared" si="8"/>
        <v>3153.9919</v>
      </c>
      <c r="F18" s="20">
        <f t="shared" si="8"/>
        <v>3659.7419</v>
      </c>
      <c r="G18" s="20">
        <f t="shared" si="8"/>
        <v>4165.4919</v>
      </c>
      <c r="H18" s="20">
        <f t="shared" si="8"/>
        <v>4671.2419</v>
      </c>
      <c r="I18" s="20">
        <f t="shared" si="8"/>
        <v>5176.9919</v>
      </c>
      <c r="J18" s="20">
        <f t="shared" si="8"/>
        <v>5682.7419</v>
      </c>
      <c r="K18" s="20">
        <f t="shared" si="8"/>
        <v>6188.4919</v>
      </c>
      <c r="L18" s="20">
        <f t="shared" si="8"/>
        <v>6694.2419</v>
      </c>
      <c r="M18" s="20">
        <f t="shared" si="8"/>
        <v>7199.9919</v>
      </c>
      <c r="N18" s="20">
        <f t="shared" si="8"/>
        <v>20771.091899999999</v>
      </c>
      <c r="O18" s="20">
        <f t="shared" si="8"/>
        <v>25828.591899999999</v>
      </c>
      <c r="P18" s="21">
        <f t="shared" si="8"/>
        <v>30886.091899999999</v>
      </c>
      <c r="S18" s="3"/>
      <c r="Y18" s="119" t="s">
        <v>61</v>
      </c>
      <c r="Z18" s="120">
        <f>-67*0.27</f>
        <v>-18.09</v>
      </c>
      <c r="AA18" s="132"/>
      <c r="AB18" s="133"/>
      <c r="AC18" s="119"/>
      <c r="AD18" s="127"/>
      <c r="AE18" s="132"/>
      <c r="AF18" s="133"/>
      <c r="AG18" s="119"/>
      <c r="AH18" s="127"/>
      <c r="AI18" s="132"/>
      <c r="AJ18" s="133"/>
      <c r="AK18" s="119"/>
      <c r="AL18" s="127"/>
      <c r="AM18" s="132"/>
      <c r="AN18" s="133"/>
      <c r="AO18" s="119"/>
      <c r="AP18" s="127"/>
      <c r="AQ18" s="132"/>
      <c r="AR18" s="133"/>
      <c r="AS18" s="119"/>
      <c r="AT18" s="127"/>
      <c r="AU18" s="132"/>
      <c r="AV18" s="133"/>
      <c r="AW18" s="119"/>
      <c r="AX18" s="127"/>
    </row>
    <row r="19" spans="1:60" x14ac:dyDescent="0.25">
      <c r="A19" s="34" t="s">
        <v>62</v>
      </c>
      <c r="B19" s="79">
        <v>-5800</v>
      </c>
      <c r="C19" s="24">
        <v>-5800</v>
      </c>
      <c r="D19" s="24">
        <v>-5800</v>
      </c>
      <c r="E19" s="24">
        <v>-5800</v>
      </c>
      <c r="F19" s="24">
        <v>-5800</v>
      </c>
      <c r="G19" s="24">
        <v>-5800</v>
      </c>
      <c r="H19" s="24">
        <v>-5800</v>
      </c>
      <c r="I19" s="24">
        <v>-5800</v>
      </c>
      <c r="J19" s="24">
        <v>-5800</v>
      </c>
      <c r="K19" s="24">
        <v>-5800</v>
      </c>
      <c r="L19" s="24">
        <v>-5800</v>
      </c>
      <c r="M19" s="24">
        <v>-5800</v>
      </c>
      <c r="N19" s="24">
        <v>-5800</v>
      </c>
      <c r="O19" s="24">
        <v>-5800</v>
      </c>
      <c r="P19" s="46">
        <v>-5800</v>
      </c>
      <c r="S19" s="3"/>
      <c r="Y19" s="119" t="s">
        <v>63</v>
      </c>
      <c r="Z19" s="120">
        <f>-190.4*0.27</f>
        <v>-51.408000000000008</v>
      </c>
      <c r="AA19" s="132"/>
      <c r="AB19" s="133"/>
      <c r="AC19" s="119"/>
      <c r="AD19" s="127"/>
      <c r="AE19" s="132"/>
      <c r="AF19" s="133"/>
      <c r="AG19" s="119"/>
      <c r="AH19" s="127"/>
      <c r="AI19" s="132"/>
      <c r="AJ19" s="133"/>
      <c r="AK19" s="119"/>
      <c r="AL19" s="127"/>
      <c r="AM19" s="132"/>
      <c r="AN19" s="133"/>
      <c r="AO19" s="119"/>
      <c r="AP19" s="127"/>
      <c r="AQ19" s="132"/>
      <c r="AR19" s="133"/>
      <c r="AS19" s="119"/>
      <c r="AT19" s="127"/>
      <c r="AU19" s="132"/>
      <c r="AV19" s="133"/>
      <c r="AW19" s="119"/>
      <c r="AX19" s="127"/>
    </row>
    <row r="20" spans="1:60" x14ac:dyDescent="0.25">
      <c r="A20" s="31" t="s">
        <v>64</v>
      </c>
      <c r="B20" s="80">
        <f>Z31</f>
        <v>-1039.4179999999999</v>
      </c>
      <c r="C20" s="25">
        <f>Z31</f>
        <v>-1039.4179999999999</v>
      </c>
      <c r="D20" s="25">
        <f>Z31</f>
        <v>-1039.4179999999999</v>
      </c>
      <c r="E20" s="25">
        <f>Z31</f>
        <v>-1039.4179999999999</v>
      </c>
      <c r="F20" s="25">
        <f>Z31</f>
        <v>-1039.4179999999999</v>
      </c>
      <c r="G20" s="25">
        <f>Z31</f>
        <v>-1039.4179999999999</v>
      </c>
      <c r="H20" s="25">
        <f>Z31</f>
        <v>-1039.4179999999999</v>
      </c>
      <c r="I20" s="25">
        <f>Z31</f>
        <v>-1039.4179999999999</v>
      </c>
      <c r="J20" s="25">
        <f>Z31</f>
        <v>-1039.4179999999999</v>
      </c>
      <c r="K20" s="25">
        <f>Z31</f>
        <v>-1039.4179999999999</v>
      </c>
      <c r="L20" s="25">
        <f>Z31</f>
        <v>-1039.4179999999999</v>
      </c>
      <c r="M20" s="25">
        <f>Z31</f>
        <v>-1039.4179999999999</v>
      </c>
      <c r="N20" s="25">
        <f>Z31</f>
        <v>-1039.4179999999999</v>
      </c>
      <c r="O20" s="25">
        <f>Z31</f>
        <v>-1039.4179999999999</v>
      </c>
      <c r="P20" s="47">
        <f>Z31</f>
        <v>-1039.4179999999999</v>
      </c>
      <c r="Y20" s="119"/>
      <c r="Z20" s="120"/>
      <c r="AA20" s="132"/>
      <c r="AB20" s="133"/>
      <c r="AC20" s="119"/>
      <c r="AD20" s="127"/>
      <c r="AE20" s="132"/>
      <c r="AF20" s="133"/>
      <c r="AG20" s="119"/>
      <c r="AH20" s="127"/>
      <c r="AI20" s="132"/>
      <c r="AJ20" s="133"/>
      <c r="AK20" s="119"/>
      <c r="AL20" s="127"/>
      <c r="AM20" s="132"/>
      <c r="AN20" s="133"/>
      <c r="AO20" s="119"/>
      <c r="AP20" s="127"/>
      <c r="AQ20" s="132"/>
      <c r="AR20" s="133"/>
      <c r="AS20" s="119"/>
      <c r="AT20" s="127"/>
      <c r="AU20" s="132"/>
      <c r="AV20" s="133"/>
      <c r="AW20" s="119"/>
      <c r="AX20" s="127"/>
    </row>
    <row r="21" spans="1:60" x14ac:dyDescent="0.25">
      <c r="A21" s="31" t="s">
        <v>66</v>
      </c>
      <c r="B21" s="80">
        <f>AB31</f>
        <v>-774.18000000000006</v>
      </c>
      <c r="C21" s="25">
        <f>AD31</f>
        <v>-784.18000000000006</v>
      </c>
      <c r="D21" s="25">
        <f>AF31</f>
        <v>-794.18000000000006</v>
      </c>
      <c r="E21" s="25">
        <f>AH31</f>
        <v>-804.18000000000006</v>
      </c>
      <c r="F21" s="25">
        <f>AJ31</f>
        <v>-824.18000000000006</v>
      </c>
      <c r="G21" s="25">
        <f>AL31</f>
        <v>-844.18000000000006</v>
      </c>
      <c r="H21" s="25">
        <f>AN31</f>
        <v>-864.18000000000006</v>
      </c>
      <c r="I21" s="25">
        <f>AP31</f>
        <v>-884.18000000000006</v>
      </c>
      <c r="J21" s="25">
        <f>AR31</f>
        <v>-904.18000000000006</v>
      </c>
      <c r="K21" s="25">
        <f>AT31</f>
        <v>-924.18000000000006</v>
      </c>
      <c r="L21" s="25">
        <f>AV31</f>
        <v>-944.18</v>
      </c>
      <c r="M21" s="25">
        <f>AX31</f>
        <v>-964.18000000000006</v>
      </c>
      <c r="N21" s="25">
        <f>M21</f>
        <v>-964.18000000000006</v>
      </c>
      <c r="O21" s="25">
        <f>N21</f>
        <v>-964.18000000000006</v>
      </c>
      <c r="P21" s="47">
        <f>O21</f>
        <v>-964.18000000000006</v>
      </c>
      <c r="R21" s="2"/>
      <c r="Y21" s="119"/>
      <c r="Z21" s="120"/>
      <c r="AA21" s="132"/>
      <c r="AB21" s="133"/>
      <c r="AC21" s="119"/>
      <c r="AD21" s="127"/>
      <c r="AE21" s="132"/>
      <c r="AF21" s="133"/>
      <c r="AG21" s="119"/>
      <c r="AH21" s="127"/>
      <c r="AI21" s="132"/>
      <c r="AJ21" s="133"/>
      <c r="AK21" s="119"/>
      <c r="AL21" s="127"/>
      <c r="AM21" s="132"/>
      <c r="AN21" s="133"/>
      <c r="AO21" s="119"/>
      <c r="AP21" s="127"/>
      <c r="AQ21" s="132"/>
      <c r="AR21" s="133"/>
      <c r="AS21" s="119"/>
      <c r="AT21" s="127"/>
      <c r="AU21" s="132"/>
      <c r="AV21" s="133"/>
      <c r="AW21" s="119"/>
      <c r="AX21" s="127"/>
    </row>
    <row r="22" spans="1:60" x14ac:dyDescent="0.25">
      <c r="A22" s="31" t="s">
        <v>68</v>
      </c>
      <c r="B22" s="80">
        <f>B77</f>
        <v>-2600</v>
      </c>
      <c r="C22" s="8">
        <f>D77</f>
        <v>-2600</v>
      </c>
      <c r="D22" s="8">
        <f>F77</f>
        <v>-2600</v>
      </c>
      <c r="E22" s="8">
        <f>H77</f>
        <v>-2600</v>
      </c>
      <c r="F22" s="8">
        <f>J77</f>
        <v>-2600</v>
      </c>
      <c r="G22" s="8">
        <f>L77</f>
        <v>-2600</v>
      </c>
      <c r="H22" s="8">
        <f>N77</f>
        <v>-2600</v>
      </c>
      <c r="I22" s="8">
        <f>P77</f>
        <v>-2600</v>
      </c>
      <c r="J22" s="8">
        <f>R77</f>
        <v>-2600</v>
      </c>
      <c r="K22" s="8">
        <f>T77</f>
        <v>-2600</v>
      </c>
      <c r="L22" s="8">
        <f>V77</f>
        <v>-2600</v>
      </c>
      <c r="M22" s="8">
        <f>X77</f>
        <v>-2600</v>
      </c>
      <c r="N22" s="8">
        <f>M22-2600</f>
        <v>-5200</v>
      </c>
      <c r="O22" s="8">
        <f>N22-530</f>
        <v>-5730</v>
      </c>
      <c r="P22" s="9">
        <f>O22-2600</f>
        <v>-8330</v>
      </c>
      <c r="Y22" s="119"/>
      <c r="Z22" s="120"/>
      <c r="AA22" s="132"/>
      <c r="AB22" s="133"/>
      <c r="AC22" s="119"/>
      <c r="AD22" s="127"/>
      <c r="AE22" s="132"/>
      <c r="AF22" s="133"/>
      <c r="AG22" s="119"/>
      <c r="AH22" s="127"/>
      <c r="AI22" s="132"/>
      <c r="AJ22" s="133"/>
      <c r="AK22" s="119"/>
      <c r="AL22" s="127"/>
      <c r="AM22" s="132"/>
      <c r="AN22" s="133"/>
      <c r="AO22" s="119"/>
      <c r="AP22" s="127"/>
      <c r="AQ22" s="132"/>
      <c r="AR22" s="133"/>
      <c r="AS22" s="119"/>
      <c r="AT22" s="127"/>
      <c r="AU22" s="132"/>
      <c r="AV22" s="133"/>
      <c r="AW22" s="119"/>
      <c r="AX22" s="127"/>
    </row>
    <row r="23" spans="1:60" x14ac:dyDescent="0.25">
      <c r="A23" s="31" t="s">
        <v>69</v>
      </c>
      <c r="B23" s="80">
        <f>C77</f>
        <v>-400</v>
      </c>
      <c r="C23" s="8">
        <f>E77</f>
        <v>-400</v>
      </c>
      <c r="D23" s="8">
        <f>G77</f>
        <v>-400</v>
      </c>
      <c r="E23" s="8">
        <f>I77</f>
        <v>-400</v>
      </c>
      <c r="F23" s="8">
        <f>K77</f>
        <v>-400</v>
      </c>
      <c r="G23" s="8">
        <f>M77</f>
        <v>-400</v>
      </c>
      <c r="H23" s="8">
        <f>O77</f>
        <v>-400</v>
      </c>
      <c r="I23" s="8">
        <f>Q77</f>
        <v>-400</v>
      </c>
      <c r="J23" s="8">
        <f>S77</f>
        <v>-400</v>
      </c>
      <c r="K23" s="8">
        <f>U77</f>
        <v>-400</v>
      </c>
      <c r="L23" s="8">
        <f>W77</f>
        <v>-400</v>
      </c>
      <c r="M23" s="8">
        <f>Y77</f>
        <v>-400</v>
      </c>
      <c r="N23" s="8">
        <f>M23-400</f>
        <v>-800</v>
      </c>
      <c r="O23" s="8">
        <f>N23-120</f>
        <v>-920</v>
      </c>
      <c r="P23" s="9">
        <f>O23-400</f>
        <v>-1320</v>
      </c>
      <c r="Q23" s="2"/>
      <c r="Y23" s="119"/>
      <c r="Z23" s="120"/>
      <c r="AA23" s="132"/>
      <c r="AB23" s="133"/>
      <c r="AC23" s="119"/>
      <c r="AD23" s="127"/>
      <c r="AE23" s="132"/>
      <c r="AF23" s="133"/>
      <c r="AG23" s="119"/>
      <c r="AH23" s="127"/>
      <c r="AI23" s="132"/>
      <c r="AJ23" s="133"/>
      <c r="AK23" s="119"/>
      <c r="AL23" s="127"/>
      <c r="AM23" s="132"/>
      <c r="AN23" s="133"/>
      <c r="AO23" s="119"/>
      <c r="AP23" s="127"/>
      <c r="AQ23" s="132"/>
      <c r="AR23" s="133"/>
      <c r="AS23" s="119"/>
      <c r="AT23" s="127"/>
      <c r="AU23" s="132"/>
      <c r="AV23" s="133"/>
      <c r="AW23" s="119"/>
      <c r="AX23" s="127"/>
    </row>
    <row r="24" spans="1:60" ht="15.75" thickBot="1" x14ac:dyDescent="0.3">
      <c r="A24" s="32" t="s">
        <v>126</v>
      </c>
      <c r="B24" s="8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2"/>
      <c r="Q24" s="186" t="s">
        <v>70</v>
      </c>
      <c r="R24" s="186" t="s">
        <v>71</v>
      </c>
      <c r="T24" s="39" t="s">
        <v>72</v>
      </c>
      <c r="U24" s="39" t="s">
        <v>73</v>
      </c>
      <c r="Y24" s="119"/>
      <c r="Z24" s="120"/>
      <c r="AA24" s="132"/>
      <c r="AB24" s="133"/>
      <c r="AC24" s="119"/>
      <c r="AD24" s="127"/>
      <c r="AE24" s="132"/>
      <c r="AF24" s="133"/>
      <c r="AG24" s="119"/>
      <c r="AH24" s="127"/>
      <c r="AI24" s="132"/>
      <c r="AJ24" s="133"/>
      <c r="AK24" s="119"/>
      <c r="AL24" s="127"/>
      <c r="AM24" s="132"/>
      <c r="AN24" s="133"/>
      <c r="AO24" s="119"/>
      <c r="AP24" s="127"/>
      <c r="AQ24" s="132"/>
      <c r="AR24" s="133"/>
      <c r="AS24" s="119"/>
      <c r="AT24" s="127"/>
      <c r="AU24" s="132"/>
      <c r="AV24" s="133"/>
      <c r="AW24" s="119"/>
      <c r="AX24" s="127"/>
    </row>
    <row r="25" spans="1:60" ht="15.75" thickBot="1" x14ac:dyDescent="0.3">
      <c r="A25" s="36" t="s">
        <v>74</v>
      </c>
      <c r="B25" s="66">
        <f t="shared" ref="B25:P25" si="9">SUM(B18:B24)</f>
        <v>-16426.956100000003</v>
      </c>
      <c r="C25" s="37">
        <f t="shared" si="9"/>
        <v>-8481.1061000000009</v>
      </c>
      <c r="D25" s="37">
        <f t="shared" si="9"/>
        <v>-7985.3561</v>
      </c>
      <c r="E25" s="37">
        <f t="shared" si="9"/>
        <v>-7489.6061</v>
      </c>
      <c r="F25" s="37">
        <f t="shared" si="9"/>
        <v>-7003.8561</v>
      </c>
      <c r="G25" s="37">
        <f t="shared" si="9"/>
        <v>-6518.1061</v>
      </c>
      <c r="H25" s="37">
        <f t="shared" si="9"/>
        <v>-6032.3561</v>
      </c>
      <c r="I25" s="37">
        <f t="shared" si="9"/>
        <v>-5546.6061</v>
      </c>
      <c r="J25" s="37">
        <f t="shared" si="9"/>
        <v>-5060.8561</v>
      </c>
      <c r="K25" s="37">
        <f t="shared" si="9"/>
        <v>-4575.1061</v>
      </c>
      <c r="L25" s="37">
        <f t="shared" si="9"/>
        <v>-4089.3561</v>
      </c>
      <c r="M25" s="37">
        <f t="shared" si="9"/>
        <v>-3603.6061</v>
      </c>
      <c r="N25" s="37">
        <f t="shared" si="9"/>
        <v>6967.4938999999995</v>
      </c>
      <c r="O25" s="37">
        <f t="shared" si="9"/>
        <v>11374.993899999998</v>
      </c>
      <c r="P25" s="38">
        <f t="shared" si="9"/>
        <v>13432.493899999998</v>
      </c>
      <c r="Q25" s="187">
        <f>SUM(B25:M25)</f>
        <v>-82812.873200000002</v>
      </c>
      <c r="R25" s="187">
        <f>Q25/12</f>
        <v>-6901.0727666666671</v>
      </c>
      <c r="T25" s="188">
        <f>R25</f>
        <v>-6901.0727666666671</v>
      </c>
      <c r="U25" s="188">
        <f>((T25*12)-((((T25*12)-9984)*0.35)))/12</f>
        <v>-4194.4972983333337</v>
      </c>
      <c r="Y25" s="119"/>
      <c r="Z25" s="120"/>
      <c r="AA25" s="132"/>
      <c r="AB25" s="133"/>
      <c r="AC25" s="119"/>
      <c r="AD25" s="127"/>
      <c r="AE25" s="132"/>
      <c r="AF25" s="133"/>
      <c r="AG25" s="119"/>
      <c r="AH25" s="127"/>
      <c r="AI25" s="132"/>
      <c r="AJ25" s="133"/>
      <c r="AK25" s="119"/>
      <c r="AL25" s="127"/>
      <c r="AM25" s="132"/>
      <c r="AN25" s="133"/>
      <c r="AO25" s="119"/>
      <c r="AP25" s="127"/>
      <c r="AQ25" s="132"/>
      <c r="AR25" s="133"/>
      <c r="AS25" s="119"/>
      <c r="AT25" s="127"/>
      <c r="AU25" s="132"/>
      <c r="AV25" s="133"/>
      <c r="AW25" s="119"/>
      <c r="AX25" s="127"/>
    </row>
    <row r="26" spans="1:60" x14ac:dyDescent="0.25">
      <c r="Q26" s="2"/>
      <c r="Y26" s="119"/>
      <c r="Z26" s="120"/>
      <c r="AA26" s="132"/>
      <c r="AB26" s="133"/>
      <c r="AC26" s="119"/>
      <c r="AD26" s="127"/>
      <c r="AE26" s="132"/>
      <c r="AF26" s="133"/>
      <c r="AG26" s="119"/>
      <c r="AH26" s="127"/>
      <c r="AI26" s="132"/>
      <c r="AJ26" s="133"/>
      <c r="AK26" s="119"/>
      <c r="AL26" s="127"/>
      <c r="AM26" s="132"/>
      <c r="AN26" s="133"/>
      <c r="AO26" s="119"/>
      <c r="AP26" s="127"/>
      <c r="AQ26" s="132"/>
      <c r="AR26" s="133"/>
      <c r="AS26" s="119"/>
      <c r="AT26" s="127"/>
      <c r="AU26" s="132"/>
      <c r="AV26" s="133"/>
      <c r="AW26" s="119"/>
      <c r="AX26" s="127"/>
    </row>
    <row r="27" spans="1:60" x14ac:dyDescent="0.25">
      <c r="Q27" s="3"/>
      <c r="R27" s="1"/>
      <c r="T27" s="39" t="s">
        <v>75</v>
      </c>
      <c r="U27" s="188">
        <f>T25-U25</f>
        <v>-2706.5754683333334</v>
      </c>
      <c r="Y27" s="119"/>
      <c r="Z27" s="120"/>
      <c r="AA27" s="132"/>
      <c r="AB27" s="133"/>
      <c r="AC27" s="119"/>
      <c r="AD27" s="127"/>
      <c r="AE27" s="132"/>
      <c r="AF27" s="133"/>
      <c r="AG27" s="119"/>
      <c r="AH27" s="127"/>
      <c r="AI27" s="132"/>
      <c r="AJ27" s="133"/>
      <c r="AK27" s="119"/>
      <c r="AL27" s="127"/>
      <c r="AM27" s="132"/>
      <c r="AN27" s="133"/>
      <c r="AO27" s="119"/>
      <c r="AP27" s="127"/>
      <c r="AQ27" s="132"/>
      <c r="AR27" s="133"/>
      <c r="AS27" s="119"/>
      <c r="AT27" s="127"/>
      <c r="AU27" s="132"/>
      <c r="AV27" s="133"/>
      <c r="AW27" s="119"/>
      <c r="AX27" s="127"/>
    </row>
    <row r="28" spans="1:60" x14ac:dyDescent="0.25">
      <c r="J28" s="5"/>
      <c r="K28" s="5"/>
      <c r="R28" s="4"/>
      <c r="T28" s="39" t="s">
        <v>76</v>
      </c>
      <c r="U28" s="189">
        <f>12*U27</f>
        <v>-32478.905620000001</v>
      </c>
      <c r="Y28" s="119"/>
      <c r="Z28" s="120"/>
      <c r="AA28" s="132"/>
      <c r="AB28" s="133"/>
      <c r="AC28" s="119"/>
      <c r="AD28" s="127"/>
      <c r="AE28" s="132"/>
      <c r="AF28" s="133"/>
      <c r="AG28" s="119"/>
      <c r="AH28" s="127"/>
      <c r="AI28" s="132"/>
      <c r="AJ28" s="133"/>
      <c r="AK28" s="119"/>
      <c r="AL28" s="127"/>
      <c r="AM28" s="132"/>
      <c r="AN28" s="133"/>
      <c r="AO28" s="119"/>
      <c r="AP28" s="127"/>
      <c r="AQ28" s="132"/>
      <c r="AR28" s="133"/>
      <c r="AS28" s="119"/>
      <c r="AT28" s="127"/>
      <c r="AU28" s="132"/>
      <c r="AV28" s="133"/>
      <c r="AW28" s="119"/>
      <c r="AX28" s="127"/>
    </row>
    <row r="29" spans="1:60" x14ac:dyDescent="0.25">
      <c r="J29" s="71"/>
      <c r="Q29" s="1"/>
      <c r="T29" s="39" t="s">
        <v>114</v>
      </c>
      <c r="U29" s="190">
        <f>Q16-U28</f>
        <v>32307.934120000002</v>
      </c>
      <c r="Y29" s="119"/>
      <c r="Z29" s="120"/>
      <c r="AA29" s="132"/>
      <c r="AB29" s="136"/>
      <c r="AC29" s="119"/>
      <c r="AD29" s="129"/>
      <c r="AE29" s="132"/>
      <c r="AF29" s="136"/>
      <c r="AG29" s="119"/>
      <c r="AH29" s="129"/>
      <c r="AI29" s="132"/>
      <c r="AJ29" s="136"/>
      <c r="AK29" s="119"/>
      <c r="AL29" s="129"/>
      <c r="AM29" s="132"/>
      <c r="AN29" s="136"/>
      <c r="AO29" s="119"/>
      <c r="AP29" s="129"/>
      <c r="AQ29" s="132"/>
      <c r="AR29" s="136"/>
      <c r="AS29" s="119"/>
      <c r="AT29" s="129"/>
      <c r="AU29" s="132"/>
      <c r="AV29" s="136"/>
      <c r="AW29" s="119"/>
      <c r="AX29" s="129"/>
    </row>
    <row r="30" spans="1:60" ht="15.75" thickBot="1" x14ac:dyDescent="0.3">
      <c r="J30" s="71"/>
      <c r="Q30" s="4"/>
      <c r="T30" s="191" t="s">
        <v>124</v>
      </c>
      <c r="Y30" s="124"/>
      <c r="Z30" s="125"/>
      <c r="AA30" s="132"/>
      <c r="AB30" s="133"/>
      <c r="AC30" s="119"/>
      <c r="AD30" s="127"/>
      <c r="AE30" s="132"/>
      <c r="AF30" s="133"/>
      <c r="AG30" s="119"/>
      <c r="AH30" s="127"/>
      <c r="AI30" s="132"/>
      <c r="AJ30" s="133"/>
      <c r="AK30" s="119"/>
      <c r="AL30" s="127"/>
      <c r="AM30" s="132"/>
      <c r="AN30" s="133"/>
      <c r="AO30" s="119"/>
      <c r="AP30" s="127"/>
      <c r="AQ30" s="132"/>
      <c r="AR30" s="133"/>
      <c r="AS30" s="119"/>
      <c r="AT30" s="127"/>
      <c r="AU30" s="132"/>
      <c r="AV30" s="133"/>
      <c r="AW30" s="119"/>
      <c r="AX30" s="127"/>
    </row>
    <row r="31" spans="1:60" ht="15.75" thickBot="1" x14ac:dyDescent="0.3">
      <c r="J31" s="71"/>
      <c r="Y31" s="41"/>
      <c r="Z31" s="42">
        <f>SUM(Z3:Z30)</f>
        <v>-1039.4179999999999</v>
      </c>
      <c r="AA31" s="41"/>
      <c r="AB31" s="42">
        <f>SUM(AB3:AB30)</f>
        <v>-774.18000000000006</v>
      </c>
      <c r="AC31" s="42"/>
      <c r="AD31" s="42">
        <f>SUM(AD3:AD30)</f>
        <v>-784.18000000000006</v>
      </c>
      <c r="AE31" s="42"/>
      <c r="AF31" s="42">
        <f>SUM(AF3:AF30)</f>
        <v>-794.18000000000006</v>
      </c>
      <c r="AG31" s="42"/>
      <c r="AH31" s="42">
        <f>SUM(AH3:AH30)</f>
        <v>-804.18000000000006</v>
      </c>
      <c r="AI31" s="42"/>
      <c r="AJ31" s="42">
        <f>SUM(AJ3:AJ30)</f>
        <v>-824.18000000000006</v>
      </c>
      <c r="AK31" s="42"/>
      <c r="AL31" s="42">
        <f>SUM(AL3:AL30)</f>
        <v>-844.18000000000006</v>
      </c>
      <c r="AM31" s="42"/>
      <c r="AN31" s="42">
        <f>SUM(AN3:AN30)</f>
        <v>-864.18000000000006</v>
      </c>
      <c r="AO31" s="42"/>
      <c r="AP31" s="42">
        <f>SUM(AP3:AP30)</f>
        <v>-884.18000000000006</v>
      </c>
      <c r="AQ31" s="42"/>
      <c r="AR31" s="42">
        <f>SUM(AR3:AR30)</f>
        <v>-904.18000000000006</v>
      </c>
      <c r="AS31" s="42"/>
      <c r="AT31" s="42">
        <f>SUM(AT3:AT30)</f>
        <v>-924.18000000000006</v>
      </c>
      <c r="AU31" s="42"/>
      <c r="AV31" s="42">
        <f>SUM(AV3:AV30)</f>
        <v>-944.18</v>
      </c>
      <c r="AW31" s="42"/>
      <c r="AX31" s="42">
        <f>SUM(AX3:AX30)</f>
        <v>-964.18000000000006</v>
      </c>
    </row>
    <row r="32" spans="1:60" ht="15.75" thickBot="1" x14ac:dyDescent="0.3">
      <c r="J32" s="71"/>
      <c r="Y32" s="82"/>
      <c r="Z32" s="109"/>
      <c r="AA32" s="82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73" x14ac:dyDescent="0.25">
      <c r="A33" s="30" t="s">
        <v>109</v>
      </c>
      <c r="B33" s="90" t="s">
        <v>78</v>
      </c>
      <c r="C33" s="91"/>
      <c r="D33" s="92"/>
      <c r="E33" s="91"/>
      <c r="F33" s="91"/>
      <c r="G33" s="93"/>
      <c r="H33" s="90" t="s">
        <v>79</v>
      </c>
      <c r="I33" s="91"/>
      <c r="J33" s="92"/>
      <c r="K33" s="91"/>
      <c r="L33" s="91"/>
      <c r="M33" s="93"/>
      <c r="N33" s="90" t="s">
        <v>80</v>
      </c>
      <c r="O33" s="91"/>
      <c r="P33" s="92"/>
      <c r="Q33" s="91"/>
      <c r="R33" s="91"/>
      <c r="S33" s="93"/>
      <c r="T33" s="90" t="s">
        <v>81</v>
      </c>
      <c r="U33" s="91"/>
      <c r="V33" s="92"/>
      <c r="W33" s="91"/>
      <c r="X33" s="91"/>
      <c r="Y33" s="93"/>
      <c r="Z33" s="90" t="s">
        <v>82</v>
      </c>
      <c r="AA33" s="91"/>
      <c r="AB33" s="92"/>
      <c r="AC33" s="105"/>
      <c r="AD33" s="105"/>
      <c r="AE33" s="106"/>
      <c r="AF33" s="107" t="s">
        <v>83</v>
      </c>
      <c r="AG33" s="105"/>
      <c r="AH33" s="108"/>
      <c r="AI33" s="105"/>
      <c r="AJ33" s="105"/>
      <c r="AK33" s="106"/>
      <c r="AL33" s="107" t="s">
        <v>84</v>
      </c>
      <c r="AM33" s="105"/>
      <c r="AN33" s="108"/>
      <c r="AO33" s="105"/>
      <c r="AP33" s="105"/>
      <c r="AQ33" s="106"/>
      <c r="AR33" s="107" t="s">
        <v>85</v>
      </c>
      <c r="AS33" s="105"/>
      <c r="AT33" s="108"/>
      <c r="AU33" s="105"/>
      <c r="AV33" s="105"/>
      <c r="AW33" s="106"/>
      <c r="AX33" s="107" t="s">
        <v>86</v>
      </c>
      <c r="AY33" s="105"/>
      <c r="AZ33" s="108"/>
      <c r="BA33" s="105"/>
      <c r="BB33" s="105"/>
      <c r="BC33" s="106"/>
      <c r="BD33" s="107" t="s">
        <v>87</v>
      </c>
      <c r="BE33" s="105"/>
      <c r="BF33" s="108"/>
      <c r="BG33" s="105"/>
      <c r="BH33" s="105"/>
      <c r="BI33" s="93"/>
      <c r="BJ33" s="90" t="s">
        <v>88</v>
      </c>
      <c r="BK33" s="91"/>
      <c r="BL33" s="92"/>
      <c r="BM33" s="91"/>
      <c r="BN33" s="91"/>
      <c r="BO33" s="93"/>
      <c r="BP33" s="90" t="s">
        <v>89</v>
      </c>
      <c r="BQ33" s="91"/>
      <c r="BR33" s="92"/>
      <c r="BS33" s="91"/>
      <c r="BT33" s="91"/>
      <c r="BU33" s="93"/>
    </row>
    <row r="34" spans="1:73" ht="15.75" thickBot="1" x14ac:dyDescent="0.3">
      <c r="A34" s="96"/>
      <c r="B34" s="94" t="s">
        <v>117</v>
      </c>
      <c r="C34" s="89" t="s">
        <v>118</v>
      </c>
      <c r="D34" s="89" t="s">
        <v>119</v>
      </c>
      <c r="E34" s="89" t="s">
        <v>110</v>
      </c>
      <c r="F34" s="113" t="s">
        <v>122</v>
      </c>
      <c r="G34" s="95" t="s">
        <v>120</v>
      </c>
      <c r="H34" s="94" t="s">
        <v>117</v>
      </c>
      <c r="I34" s="89" t="s">
        <v>118</v>
      </c>
      <c r="J34" s="89" t="s">
        <v>119</v>
      </c>
      <c r="K34" s="89" t="s">
        <v>110</v>
      </c>
      <c r="L34" s="113" t="s">
        <v>122</v>
      </c>
      <c r="M34" s="95" t="s">
        <v>120</v>
      </c>
      <c r="N34" s="94" t="s">
        <v>117</v>
      </c>
      <c r="O34" s="89" t="s">
        <v>118</v>
      </c>
      <c r="P34" s="89" t="s">
        <v>119</v>
      </c>
      <c r="Q34" s="89" t="s">
        <v>110</v>
      </c>
      <c r="R34" s="113" t="s">
        <v>122</v>
      </c>
      <c r="S34" s="95" t="s">
        <v>120</v>
      </c>
      <c r="T34" s="94" t="s">
        <v>117</v>
      </c>
      <c r="U34" s="89" t="s">
        <v>118</v>
      </c>
      <c r="V34" s="89" t="s">
        <v>119</v>
      </c>
      <c r="W34" s="89" t="s">
        <v>110</v>
      </c>
      <c r="X34" s="113" t="s">
        <v>122</v>
      </c>
      <c r="Y34" s="95" t="s">
        <v>120</v>
      </c>
      <c r="Z34" s="94" t="s">
        <v>117</v>
      </c>
      <c r="AA34" s="89" t="s">
        <v>118</v>
      </c>
      <c r="AB34" s="89" t="s">
        <v>119</v>
      </c>
      <c r="AC34" s="89" t="s">
        <v>110</v>
      </c>
      <c r="AD34" s="113" t="s">
        <v>122</v>
      </c>
      <c r="AE34" s="95" t="s">
        <v>120</v>
      </c>
      <c r="AF34" s="94" t="s">
        <v>117</v>
      </c>
      <c r="AG34" s="89" t="s">
        <v>118</v>
      </c>
      <c r="AH34" s="89" t="s">
        <v>119</v>
      </c>
      <c r="AI34" s="89" t="s">
        <v>110</v>
      </c>
      <c r="AJ34" s="113" t="s">
        <v>122</v>
      </c>
      <c r="AK34" s="95" t="s">
        <v>120</v>
      </c>
      <c r="AL34" s="94" t="s">
        <v>117</v>
      </c>
      <c r="AM34" s="89" t="s">
        <v>118</v>
      </c>
      <c r="AN34" s="89" t="s">
        <v>119</v>
      </c>
      <c r="AO34" s="89" t="s">
        <v>110</v>
      </c>
      <c r="AP34" s="113" t="s">
        <v>122</v>
      </c>
      <c r="AQ34" s="95" t="s">
        <v>120</v>
      </c>
      <c r="AR34" s="94" t="s">
        <v>117</v>
      </c>
      <c r="AS34" s="89" t="s">
        <v>118</v>
      </c>
      <c r="AT34" s="89" t="s">
        <v>119</v>
      </c>
      <c r="AU34" s="89" t="s">
        <v>110</v>
      </c>
      <c r="AV34" s="113" t="s">
        <v>122</v>
      </c>
      <c r="AW34" s="95" t="s">
        <v>120</v>
      </c>
      <c r="AX34" s="94" t="s">
        <v>117</v>
      </c>
      <c r="AY34" s="89" t="s">
        <v>118</v>
      </c>
      <c r="AZ34" s="89" t="s">
        <v>119</v>
      </c>
      <c r="BA34" s="89" t="s">
        <v>110</v>
      </c>
      <c r="BB34" s="113" t="s">
        <v>122</v>
      </c>
      <c r="BC34" s="95" t="s">
        <v>120</v>
      </c>
      <c r="BD34" s="94" t="s">
        <v>117</v>
      </c>
      <c r="BE34" s="89" t="s">
        <v>118</v>
      </c>
      <c r="BF34" s="89" t="s">
        <v>119</v>
      </c>
      <c r="BG34" s="89" t="s">
        <v>110</v>
      </c>
      <c r="BH34" s="113" t="s">
        <v>122</v>
      </c>
      <c r="BI34" s="95" t="s">
        <v>120</v>
      </c>
      <c r="BJ34" s="94" t="s">
        <v>117</v>
      </c>
      <c r="BK34" s="89" t="s">
        <v>118</v>
      </c>
      <c r="BL34" s="89" t="s">
        <v>119</v>
      </c>
      <c r="BM34" s="89" t="s">
        <v>110</v>
      </c>
      <c r="BN34" s="113" t="s">
        <v>122</v>
      </c>
      <c r="BO34" s="95" t="s">
        <v>120</v>
      </c>
      <c r="BP34" s="94" t="s">
        <v>117</v>
      </c>
      <c r="BQ34" s="89" t="s">
        <v>118</v>
      </c>
      <c r="BR34" s="89" t="s">
        <v>119</v>
      </c>
      <c r="BS34" s="89" t="s">
        <v>110</v>
      </c>
      <c r="BT34" s="113" t="s">
        <v>122</v>
      </c>
      <c r="BU34" s="95" t="s">
        <v>120</v>
      </c>
    </row>
    <row r="35" spans="1:73" s="2" customFormat="1" x14ac:dyDescent="0.25">
      <c r="A35" s="97"/>
      <c r="B35" s="137">
        <f>B7*B6</f>
        <v>1190</v>
      </c>
      <c r="C35" s="138">
        <f>(B7-65)*129</f>
        <v>-7095</v>
      </c>
      <c r="D35" s="138">
        <v>99</v>
      </c>
      <c r="E35" s="138">
        <v>59.99</v>
      </c>
      <c r="F35" s="138">
        <v>-150</v>
      </c>
      <c r="G35" s="139">
        <v>-25</v>
      </c>
      <c r="H35" s="146">
        <f>C6*C7</f>
        <v>1785</v>
      </c>
      <c r="I35" s="147">
        <f>(C7-B7)*129</f>
        <v>645</v>
      </c>
      <c r="J35" s="147">
        <v>99</v>
      </c>
      <c r="K35" s="147">
        <v>59.99</v>
      </c>
      <c r="L35" s="147">
        <v>-150</v>
      </c>
      <c r="M35" s="148">
        <v>-25</v>
      </c>
      <c r="N35" s="137">
        <f>D6*D7</f>
        <v>2380</v>
      </c>
      <c r="O35" s="138">
        <f>(D7-C7)*129</f>
        <v>645</v>
      </c>
      <c r="P35" s="138">
        <v>99</v>
      </c>
      <c r="Q35" s="138">
        <v>59.99</v>
      </c>
      <c r="R35" s="138">
        <v>-150</v>
      </c>
      <c r="S35" s="139">
        <v>-25</v>
      </c>
      <c r="T35" s="146">
        <f>E6*E7</f>
        <v>2975</v>
      </c>
      <c r="U35" s="147">
        <f>(E7-D7)*129</f>
        <v>645</v>
      </c>
      <c r="V35" s="147">
        <v>99</v>
      </c>
      <c r="W35" s="147">
        <v>59.99</v>
      </c>
      <c r="X35" s="147">
        <v>-150</v>
      </c>
      <c r="Y35" s="148">
        <v>-25</v>
      </c>
      <c r="Z35" s="137">
        <f>F6*F7</f>
        <v>3570</v>
      </c>
      <c r="AA35" s="138">
        <f>(F7-E7)*129</f>
        <v>645</v>
      </c>
      <c r="AB35" s="138">
        <v>99</v>
      </c>
      <c r="AC35" s="138">
        <v>59.99</v>
      </c>
      <c r="AD35" s="138">
        <v>-150</v>
      </c>
      <c r="AE35" s="139">
        <v>-25</v>
      </c>
      <c r="AF35" s="146">
        <f>G7*G6</f>
        <v>4165</v>
      </c>
      <c r="AG35" s="147">
        <f>(G7-F7)*129</f>
        <v>645</v>
      </c>
      <c r="AH35" s="147">
        <v>99</v>
      </c>
      <c r="AI35" s="147">
        <v>59.99</v>
      </c>
      <c r="AJ35" s="147">
        <v>-150</v>
      </c>
      <c r="AK35" s="148">
        <v>-25</v>
      </c>
      <c r="AL35" s="137">
        <f>H7*H6</f>
        <v>4760</v>
      </c>
      <c r="AM35" s="138">
        <f>(H7-G7)*129</f>
        <v>645</v>
      </c>
      <c r="AN35" s="138">
        <v>99</v>
      </c>
      <c r="AO35" s="138">
        <v>59.99</v>
      </c>
      <c r="AP35" s="138">
        <v>-150</v>
      </c>
      <c r="AQ35" s="139">
        <v>-25</v>
      </c>
      <c r="AR35" s="146">
        <f>I7*I6</f>
        <v>5355</v>
      </c>
      <c r="AS35" s="147">
        <f>(I7-H7)*129</f>
        <v>645</v>
      </c>
      <c r="AT35" s="147">
        <v>99</v>
      </c>
      <c r="AU35" s="147">
        <v>59.99</v>
      </c>
      <c r="AV35" s="147">
        <v>-150</v>
      </c>
      <c r="AW35" s="148">
        <v>-25</v>
      </c>
      <c r="AX35" s="137">
        <f>J7*J6</f>
        <v>5950</v>
      </c>
      <c r="AY35" s="138">
        <f>(J7-I7)*129</f>
        <v>645</v>
      </c>
      <c r="AZ35" s="138">
        <v>99</v>
      </c>
      <c r="BA35" s="138">
        <v>59.99</v>
      </c>
      <c r="BB35" s="138">
        <v>-150</v>
      </c>
      <c r="BC35" s="139">
        <v>-25</v>
      </c>
      <c r="BD35" s="146">
        <f>K7*K6</f>
        <v>6545</v>
      </c>
      <c r="BE35" s="147">
        <f>(K7-J7)*129</f>
        <v>645</v>
      </c>
      <c r="BF35" s="147">
        <v>99</v>
      </c>
      <c r="BG35" s="147">
        <v>59.99</v>
      </c>
      <c r="BH35" s="147">
        <v>-150</v>
      </c>
      <c r="BI35" s="148">
        <v>-25</v>
      </c>
      <c r="BJ35" s="137">
        <f>L7*L6</f>
        <v>7140</v>
      </c>
      <c r="BK35" s="138">
        <f>(L7-K7)*129</f>
        <v>645</v>
      </c>
      <c r="BL35" s="138">
        <v>99</v>
      </c>
      <c r="BM35" s="138">
        <v>59.99</v>
      </c>
      <c r="BN35" s="138">
        <v>-150</v>
      </c>
      <c r="BO35" s="139">
        <v>-25</v>
      </c>
      <c r="BP35" s="146">
        <f>M7*M6</f>
        <v>7735</v>
      </c>
      <c r="BQ35" s="147">
        <f>(M7-L7)*129</f>
        <v>645</v>
      </c>
      <c r="BR35" s="147">
        <v>99</v>
      </c>
      <c r="BS35" s="147">
        <v>59.99</v>
      </c>
      <c r="BT35" s="147">
        <v>-150</v>
      </c>
      <c r="BU35" s="148">
        <v>-25</v>
      </c>
    </row>
    <row r="36" spans="1:73" s="2" customFormat="1" x14ac:dyDescent="0.25">
      <c r="A36" s="98" t="s">
        <v>125</v>
      </c>
      <c r="B36" s="140"/>
      <c r="C36" s="141">
        <f>B7*50</f>
        <v>500</v>
      </c>
      <c r="D36" s="141"/>
      <c r="E36" s="141"/>
      <c r="F36" s="120"/>
      <c r="G36" s="127">
        <f>-B7*21.01</f>
        <v>-210.10000000000002</v>
      </c>
      <c r="H36" s="149"/>
      <c r="I36" s="150"/>
      <c r="J36" s="150"/>
      <c r="K36" s="150"/>
      <c r="L36" s="151"/>
      <c r="M36" s="133"/>
      <c r="N36" s="140"/>
      <c r="O36" s="141"/>
      <c r="P36" s="141"/>
      <c r="Q36" s="141"/>
      <c r="R36" s="120"/>
      <c r="S36" s="127"/>
      <c r="T36" s="149"/>
      <c r="U36" s="150"/>
      <c r="V36" s="150"/>
      <c r="W36" s="150"/>
      <c r="X36" s="151"/>
      <c r="Y36" s="133"/>
      <c r="Z36" s="140"/>
      <c r="AA36" s="141"/>
      <c r="AB36" s="141"/>
      <c r="AC36" s="141"/>
      <c r="AD36" s="120"/>
      <c r="AE36" s="127"/>
      <c r="AF36" s="149"/>
      <c r="AG36" s="150"/>
      <c r="AH36" s="150"/>
      <c r="AI36" s="150"/>
      <c r="AJ36" s="151"/>
      <c r="AK36" s="133"/>
      <c r="AL36" s="140"/>
      <c r="AM36" s="141"/>
      <c r="AN36" s="141"/>
      <c r="AO36" s="141"/>
      <c r="AP36" s="120"/>
      <c r="AQ36" s="127"/>
      <c r="AR36" s="149"/>
      <c r="AS36" s="150"/>
      <c r="AT36" s="150"/>
      <c r="AU36" s="150"/>
      <c r="AV36" s="151"/>
      <c r="AW36" s="133"/>
      <c r="AX36" s="140"/>
      <c r="AY36" s="141"/>
      <c r="AZ36" s="141"/>
      <c r="BA36" s="141"/>
      <c r="BB36" s="120"/>
      <c r="BC36" s="127"/>
      <c r="BD36" s="149"/>
      <c r="BE36" s="150"/>
      <c r="BF36" s="150"/>
      <c r="BG36" s="150"/>
      <c r="BH36" s="151"/>
      <c r="BI36" s="133"/>
      <c r="BJ36" s="140"/>
      <c r="BK36" s="141"/>
      <c r="BL36" s="141"/>
      <c r="BM36" s="141"/>
      <c r="BN36" s="120"/>
      <c r="BO36" s="127"/>
      <c r="BP36" s="149"/>
      <c r="BQ36" s="150"/>
      <c r="BR36" s="150"/>
      <c r="BS36" s="150"/>
      <c r="BT36" s="151"/>
      <c r="BU36" s="133"/>
    </row>
    <row r="37" spans="1:73" s="2" customFormat="1" x14ac:dyDescent="0.25">
      <c r="A37" s="98"/>
      <c r="B37" s="140"/>
      <c r="C37" s="141"/>
      <c r="D37" s="141"/>
      <c r="E37" s="141"/>
      <c r="F37" s="120"/>
      <c r="G37" s="127"/>
      <c r="H37" s="149"/>
      <c r="I37" s="150"/>
      <c r="J37" s="150"/>
      <c r="K37" s="150"/>
      <c r="L37" s="151"/>
      <c r="M37" s="133"/>
      <c r="N37" s="140"/>
      <c r="O37" s="141"/>
      <c r="P37" s="141"/>
      <c r="Q37" s="141"/>
      <c r="R37" s="120"/>
      <c r="S37" s="127"/>
      <c r="T37" s="149"/>
      <c r="U37" s="150"/>
      <c r="V37" s="150"/>
      <c r="W37" s="150"/>
      <c r="X37" s="151"/>
      <c r="Y37" s="133"/>
      <c r="Z37" s="140"/>
      <c r="AA37" s="141"/>
      <c r="AB37" s="141"/>
      <c r="AC37" s="141"/>
      <c r="AD37" s="120"/>
      <c r="AE37" s="127"/>
      <c r="AF37" s="149"/>
      <c r="AG37" s="150"/>
      <c r="AH37" s="150"/>
      <c r="AI37" s="150"/>
      <c r="AJ37" s="151"/>
      <c r="AK37" s="133"/>
      <c r="AL37" s="140"/>
      <c r="AM37" s="141"/>
      <c r="AN37" s="141"/>
      <c r="AO37" s="141"/>
      <c r="AP37" s="120"/>
      <c r="AQ37" s="127"/>
      <c r="AR37" s="149"/>
      <c r="AS37" s="150"/>
      <c r="AT37" s="150"/>
      <c r="AU37" s="150"/>
      <c r="AV37" s="151"/>
      <c r="AW37" s="133"/>
      <c r="AX37" s="140"/>
      <c r="AY37" s="141"/>
      <c r="AZ37" s="141"/>
      <c r="BA37" s="141"/>
      <c r="BB37" s="120"/>
      <c r="BC37" s="127"/>
      <c r="BD37" s="149"/>
      <c r="BE37" s="150"/>
      <c r="BF37" s="150"/>
      <c r="BG37" s="150"/>
      <c r="BH37" s="151"/>
      <c r="BI37" s="133"/>
      <c r="BJ37" s="140"/>
      <c r="BK37" s="141"/>
      <c r="BL37" s="141"/>
      <c r="BM37" s="141"/>
      <c r="BN37" s="120"/>
      <c r="BO37" s="127"/>
      <c r="BP37" s="149"/>
      <c r="BQ37" s="150"/>
      <c r="BR37" s="150"/>
      <c r="BS37" s="150"/>
      <c r="BT37" s="151"/>
      <c r="BU37" s="133"/>
    </row>
    <row r="38" spans="1:73" s="2" customFormat="1" x14ac:dyDescent="0.25">
      <c r="A38" s="98"/>
      <c r="B38" s="140"/>
      <c r="C38" s="141"/>
      <c r="D38" s="141"/>
      <c r="E38" s="141"/>
      <c r="F38" s="120"/>
      <c r="G38" s="127"/>
      <c r="H38" s="149"/>
      <c r="I38" s="150"/>
      <c r="J38" s="150"/>
      <c r="K38" s="150"/>
      <c r="L38" s="151"/>
      <c r="M38" s="133"/>
      <c r="N38" s="140"/>
      <c r="O38" s="141"/>
      <c r="P38" s="141"/>
      <c r="Q38" s="141"/>
      <c r="R38" s="120"/>
      <c r="S38" s="127"/>
      <c r="T38" s="149"/>
      <c r="U38" s="150"/>
      <c r="V38" s="150"/>
      <c r="W38" s="150"/>
      <c r="X38" s="151"/>
      <c r="Y38" s="133"/>
      <c r="Z38" s="140"/>
      <c r="AA38" s="141"/>
      <c r="AB38" s="141"/>
      <c r="AC38" s="141"/>
      <c r="AD38" s="120"/>
      <c r="AE38" s="127"/>
      <c r="AF38" s="149"/>
      <c r="AG38" s="150"/>
      <c r="AH38" s="150"/>
      <c r="AI38" s="150"/>
      <c r="AJ38" s="151"/>
      <c r="AK38" s="133"/>
      <c r="AL38" s="140"/>
      <c r="AM38" s="141"/>
      <c r="AN38" s="141"/>
      <c r="AO38" s="141"/>
      <c r="AP38" s="120"/>
      <c r="AQ38" s="127"/>
      <c r="AR38" s="149"/>
      <c r="AS38" s="150"/>
      <c r="AT38" s="150"/>
      <c r="AU38" s="150"/>
      <c r="AV38" s="151"/>
      <c r="AW38" s="133"/>
      <c r="AX38" s="140"/>
      <c r="AY38" s="141"/>
      <c r="AZ38" s="141"/>
      <c r="BA38" s="141"/>
      <c r="BB38" s="120"/>
      <c r="BC38" s="127"/>
      <c r="BD38" s="149"/>
      <c r="BE38" s="150"/>
      <c r="BF38" s="150"/>
      <c r="BG38" s="150"/>
      <c r="BH38" s="151"/>
      <c r="BI38" s="133"/>
      <c r="BJ38" s="140"/>
      <c r="BK38" s="141"/>
      <c r="BL38" s="141"/>
      <c r="BM38" s="141"/>
      <c r="BN38" s="120"/>
      <c r="BO38" s="127"/>
      <c r="BP38" s="149"/>
      <c r="BQ38" s="150"/>
      <c r="BR38" s="150"/>
      <c r="BS38" s="150"/>
      <c r="BT38" s="151"/>
      <c r="BU38" s="133"/>
    </row>
    <row r="39" spans="1:73" s="2" customFormat="1" x14ac:dyDescent="0.25">
      <c r="A39" s="98"/>
      <c r="B39" s="140"/>
      <c r="C39" s="141"/>
      <c r="D39" s="141"/>
      <c r="E39" s="141"/>
      <c r="F39" s="120"/>
      <c r="G39" s="127"/>
      <c r="H39" s="149"/>
      <c r="I39" s="150"/>
      <c r="J39" s="150"/>
      <c r="K39" s="150"/>
      <c r="L39" s="151"/>
      <c r="M39" s="133"/>
      <c r="N39" s="140"/>
      <c r="O39" s="141"/>
      <c r="P39" s="141"/>
      <c r="Q39" s="141"/>
      <c r="R39" s="120"/>
      <c r="S39" s="127"/>
      <c r="T39" s="149"/>
      <c r="U39" s="150"/>
      <c r="V39" s="150"/>
      <c r="W39" s="150"/>
      <c r="X39" s="151"/>
      <c r="Y39" s="133"/>
      <c r="Z39" s="140"/>
      <c r="AA39" s="141"/>
      <c r="AB39" s="141"/>
      <c r="AC39" s="141"/>
      <c r="AD39" s="120"/>
      <c r="AE39" s="127"/>
      <c r="AF39" s="149"/>
      <c r="AG39" s="150"/>
      <c r="AH39" s="150"/>
      <c r="AI39" s="150"/>
      <c r="AJ39" s="151"/>
      <c r="AK39" s="133"/>
      <c r="AL39" s="140"/>
      <c r="AM39" s="141"/>
      <c r="AN39" s="141"/>
      <c r="AO39" s="141"/>
      <c r="AP39" s="120"/>
      <c r="AQ39" s="127"/>
      <c r="AR39" s="149"/>
      <c r="AS39" s="150"/>
      <c r="AT39" s="150"/>
      <c r="AU39" s="150"/>
      <c r="AV39" s="151"/>
      <c r="AW39" s="133"/>
      <c r="AX39" s="140"/>
      <c r="AY39" s="141"/>
      <c r="AZ39" s="141"/>
      <c r="BA39" s="141"/>
      <c r="BB39" s="120"/>
      <c r="BC39" s="127"/>
      <c r="BD39" s="149"/>
      <c r="BE39" s="150"/>
      <c r="BF39" s="150"/>
      <c r="BG39" s="150"/>
      <c r="BH39" s="151"/>
      <c r="BI39" s="133"/>
      <c r="BJ39" s="140"/>
      <c r="BK39" s="141"/>
      <c r="BL39" s="141"/>
      <c r="BM39" s="141"/>
      <c r="BN39" s="120"/>
      <c r="BO39" s="127"/>
      <c r="BP39" s="149"/>
      <c r="BQ39" s="150"/>
      <c r="BR39" s="150"/>
      <c r="BS39" s="150"/>
      <c r="BT39" s="151"/>
      <c r="BU39" s="133"/>
    </row>
    <row r="40" spans="1:73" s="2" customFormat="1" x14ac:dyDescent="0.25">
      <c r="A40" s="98"/>
      <c r="B40" s="140"/>
      <c r="C40" s="141"/>
      <c r="D40" s="141"/>
      <c r="E40" s="141"/>
      <c r="F40" s="120"/>
      <c r="G40" s="127"/>
      <c r="H40" s="149"/>
      <c r="I40" s="150"/>
      <c r="J40" s="150"/>
      <c r="K40" s="150"/>
      <c r="L40" s="151"/>
      <c r="M40" s="133"/>
      <c r="N40" s="140"/>
      <c r="O40" s="141"/>
      <c r="P40" s="141"/>
      <c r="Q40" s="141"/>
      <c r="R40" s="120"/>
      <c r="S40" s="127"/>
      <c r="T40" s="149"/>
      <c r="U40" s="150"/>
      <c r="V40" s="150"/>
      <c r="W40" s="150"/>
      <c r="X40" s="151"/>
      <c r="Y40" s="133"/>
      <c r="Z40" s="140"/>
      <c r="AA40" s="141"/>
      <c r="AB40" s="141"/>
      <c r="AC40" s="141"/>
      <c r="AD40" s="120"/>
      <c r="AE40" s="127"/>
      <c r="AF40" s="149"/>
      <c r="AG40" s="150"/>
      <c r="AH40" s="150"/>
      <c r="AI40" s="150"/>
      <c r="AJ40" s="151"/>
      <c r="AK40" s="133"/>
      <c r="AL40" s="140"/>
      <c r="AM40" s="141"/>
      <c r="AN40" s="141"/>
      <c r="AO40" s="141"/>
      <c r="AP40" s="120"/>
      <c r="AQ40" s="127"/>
      <c r="AR40" s="149"/>
      <c r="AS40" s="150"/>
      <c r="AT40" s="150"/>
      <c r="AU40" s="150"/>
      <c r="AV40" s="151"/>
      <c r="AW40" s="133"/>
      <c r="AX40" s="140"/>
      <c r="AY40" s="141"/>
      <c r="AZ40" s="141"/>
      <c r="BA40" s="141"/>
      <c r="BB40" s="120"/>
      <c r="BC40" s="127"/>
      <c r="BD40" s="149"/>
      <c r="BE40" s="150"/>
      <c r="BF40" s="150"/>
      <c r="BG40" s="150"/>
      <c r="BH40" s="151"/>
      <c r="BI40" s="133"/>
      <c r="BJ40" s="140"/>
      <c r="BK40" s="141"/>
      <c r="BL40" s="141"/>
      <c r="BM40" s="141"/>
      <c r="BN40" s="120"/>
      <c r="BO40" s="127"/>
      <c r="BP40" s="149"/>
      <c r="BQ40" s="150"/>
      <c r="BR40" s="150"/>
      <c r="BS40" s="150"/>
      <c r="BT40" s="151"/>
      <c r="BU40" s="133"/>
    </row>
    <row r="41" spans="1:73" s="2" customFormat="1" x14ac:dyDescent="0.25">
      <c r="A41" s="98"/>
      <c r="B41" s="140"/>
      <c r="C41" s="141"/>
      <c r="D41" s="141"/>
      <c r="E41" s="141"/>
      <c r="F41" s="120"/>
      <c r="G41" s="127"/>
      <c r="H41" s="149"/>
      <c r="I41" s="150"/>
      <c r="J41" s="150"/>
      <c r="K41" s="150"/>
      <c r="L41" s="151"/>
      <c r="M41" s="133"/>
      <c r="N41" s="140"/>
      <c r="O41" s="141"/>
      <c r="P41" s="141"/>
      <c r="Q41" s="141"/>
      <c r="R41" s="120"/>
      <c r="S41" s="127"/>
      <c r="T41" s="149"/>
      <c r="U41" s="150"/>
      <c r="V41" s="150"/>
      <c r="W41" s="150"/>
      <c r="X41" s="151"/>
      <c r="Y41" s="133"/>
      <c r="Z41" s="140"/>
      <c r="AA41" s="141"/>
      <c r="AB41" s="141"/>
      <c r="AC41" s="141"/>
      <c r="AD41" s="120"/>
      <c r="AE41" s="127"/>
      <c r="AF41" s="149"/>
      <c r="AG41" s="150"/>
      <c r="AH41" s="150"/>
      <c r="AI41" s="150"/>
      <c r="AJ41" s="151"/>
      <c r="AK41" s="133"/>
      <c r="AL41" s="140"/>
      <c r="AM41" s="141"/>
      <c r="AN41" s="141"/>
      <c r="AO41" s="141"/>
      <c r="AP41" s="120"/>
      <c r="AQ41" s="127"/>
      <c r="AR41" s="149"/>
      <c r="AS41" s="150"/>
      <c r="AT41" s="150"/>
      <c r="AU41" s="150"/>
      <c r="AV41" s="151"/>
      <c r="AW41" s="133"/>
      <c r="AX41" s="140"/>
      <c r="AY41" s="141"/>
      <c r="AZ41" s="141"/>
      <c r="BA41" s="141"/>
      <c r="BB41" s="120"/>
      <c r="BC41" s="127"/>
      <c r="BD41" s="149"/>
      <c r="BE41" s="150"/>
      <c r="BF41" s="150"/>
      <c r="BG41" s="150"/>
      <c r="BH41" s="151"/>
      <c r="BI41" s="133"/>
      <c r="BJ41" s="140"/>
      <c r="BK41" s="141"/>
      <c r="BL41" s="141"/>
      <c r="BM41" s="141"/>
      <c r="BN41" s="120"/>
      <c r="BO41" s="127"/>
      <c r="BP41" s="149"/>
      <c r="BQ41" s="150"/>
      <c r="BR41" s="150"/>
      <c r="BS41" s="150"/>
      <c r="BT41" s="151"/>
      <c r="BU41" s="133"/>
    </row>
    <row r="42" spans="1:73" s="2" customFormat="1" x14ac:dyDescent="0.25">
      <c r="A42" s="98"/>
      <c r="B42" s="140"/>
      <c r="C42" s="141"/>
      <c r="D42" s="141"/>
      <c r="E42" s="141"/>
      <c r="F42" s="120"/>
      <c r="G42" s="127"/>
      <c r="H42" s="149"/>
      <c r="I42" s="150"/>
      <c r="J42" s="150"/>
      <c r="K42" s="150"/>
      <c r="L42" s="151"/>
      <c r="M42" s="133"/>
      <c r="N42" s="140"/>
      <c r="O42" s="141"/>
      <c r="P42" s="141"/>
      <c r="Q42" s="141"/>
      <c r="R42" s="120"/>
      <c r="S42" s="127"/>
      <c r="T42" s="149"/>
      <c r="U42" s="150"/>
      <c r="V42" s="150"/>
      <c r="W42" s="150"/>
      <c r="X42" s="151"/>
      <c r="Y42" s="133"/>
      <c r="Z42" s="140"/>
      <c r="AA42" s="141"/>
      <c r="AB42" s="141"/>
      <c r="AC42" s="141"/>
      <c r="AD42" s="120"/>
      <c r="AE42" s="127"/>
      <c r="AF42" s="149"/>
      <c r="AG42" s="150"/>
      <c r="AH42" s="150"/>
      <c r="AI42" s="150"/>
      <c r="AJ42" s="151"/>
      <c r="AK42" s="133"/>
      <c r="AL42" s="140"/>
      <c r="AM42" s="141"/>
      <c r="AN42" s="141"/>
      <c r="AO42" s="141"/>
      <c r="AP42" s="120"/>
      <c r="AQ42" s="127"/>
      <c r="AR42" s="149"/>
      <c r="AS42" s="150"/>
      <c r="AT42" s="150"/>
      <c r="AU42" s="150"/>
      <c r="AV42" s="151"/>
      <c r="AW42" s="133"/>
      <c r="AX42" s="140"/>
      <c r="AY42" s="141"/>
      <c r="AZ42" s="141"/>
      <c r="BA42" s="141"/>
      <c r="BB42" s="120"/>
      <c r="BC42" s="127"/>
      <c r="BD42" s="149"/>
      <c r="BE42" s="150"/>
      <c r="BF42" s="150"/>
      <c r="BG42" s="150"/>
      <c r="BH42" s="151"/>
      <c r="BI42" s="133"/>
      <c r="BJ42" s="140"/>
      <c r="BK42" s="141"/>
      <c r="BL42" s="141"/>
      <c r="BM42" s="141"/>
      <c r="BN42" s="120"/>
      <c r="BO42" s="127"/>
      <c r="BP42" s="149"/>
      <c r="BQ42" s="150"/>
      <c r="BR42" s="150"/>
      <c r="BS42" s="150"/>
      <c r="BT42" s="151"/>
      <c r="BU42" s="133"/>
    </row>
    <row r="43" spans="1:73" s="2" customFormat="1" x14ac:dyDescent="0.25">
      <c r="A43" s="98"/>
      <c r="B43" s="140"/>
      <c r="C43" s="141"/>
      <c r="D43" s="141"/>
      <c r="E43" s="141"/>
      <c r="F43" s="120"/>
      <c r="G43" s="127"/>
      <c r="H43" s="149"/>
      <c r="I43" s="150"/>
      <c r="J43" s="150"/>
      <c r="K43" s="150"/>
      <c r="L43" s="151"/>
      <c r="M43" s="133"/>
      <c r="N43" s="140"/>
      <c r="O43" s="141"/>
      <c r="P43" s="141"/>
      <c r="Q43" s="141"/>
      <c r="R43" s="120"/>
      <c r="S43" s="127"/>
      <c r="T43" s="149"/>
      <c r="U43" s="150"/>
      <c r="V43" s="150"/>
      <c r="W43" s="150"/>
      <c r="X43" s="151"/>
      <c r="Y43" s="133"/>
      <c r="Z43" s="140"/>
      <c r="AA43" s="141"/>
      <c r="AB43" s="141"/>
      <c r="AC43" s="141"/>
      <c r="AD43" s="120"/>
      <c r="AE43" s="127"/>
      <c r="AF43" s="149"/>
      <c r="AG43" s="150"/>
      <c r="AH43" s="150"/>
      <c r="AI43" s="150"/>
      <c r="AJ43" s="151"/>
      <c r="AK43" s="133"/>
      <c r="AL43" s="140"/>
      <c r="AM43" s="141"/>
      <c r="AN43" s="141"/>
      <c r="AO43" s="141"/>
      <c r="AP43" s="120"/>
      <c r="AQ43" s="127"/>
      <c r="AR43" s="149"/>
      <c r="AS43" s="150"/>
      <c r="AT43" s="150"/>
      <c r="AU43" s="150"/>
      <c r="AV43" s="151"/>
      <c r="AW43" s="133"/>
      <c r="AX43" s="140"/>
      <c r="AY43" s="141"/>
      <c r="AZ43" s="141"/>
      <c r="BA43" s="141"/>
      <c r="BB43" s="120"/>
      <c r="BC43" s="127"/>
      <c r="BD43" s="149"/>
      <c r="BE43" s="150"/>
      <c r="BF43" s="150"/>
      <c r="BG43" s="150"/>
      <c r="BH43" s="151"/>
      <c r="BI43" s="133"/>
      <c r="BJ43" s="140"/>
      <c r="BK43" s="141"/>
      <c r="BL43" s="141"/>
      <c r="BM43" s="141"/>
      <c r="BN43" s="120"/>
      <c r="BO43" s="127"/>
      <c r="BP43" s="149"/>
      <c r="BQ43" s="150"/>
      <c r="BR43" s="150"/>
      <c r="BS43" s="150"/>
      <c r="BT43" s="151"/>
      <c r="BU43" s="133"/>
    </row>
    <row r="44" spans="1:73" s="2" customFormat="1" x14ac:dyDescent="0.25">
      <c r="A44" s="98"/>
      <c r="B44" s="140"/>
      <c r="C44" s="141"/>
      <c r="D44" s="141"/>
      <c r="E44" s="141"/>
      <c r="F44" s="120"/>
      <c r="G44" s="127"/>
      <c r="H44" s="149"/>
      <c r="I44" s="150"/>
      <c r="J44" s="150"/>
      <c r="K44" s="150"/>
      <c r="L44" s="151"/>
      <c r="M44" s="133"/>
      <c r="N44" s="140"/>
      <c r="O44" s="141"/>
      <c r="P44" s="141"/>
      <c r="Q44" s="141"/>
      <c r="R44" s="120"/>
      <c r="S44" s="127"/>
      <c r="T44" s="149"/>
      <c r="U44" s="150"/>
      <c r="V44" s="150"/>
      <c r="W44" s="150"/>
      <c r="X44" s="151"/>
      <c r="Y44" s="133"/>
      <c r="Z44" s="140"/>
      <c r="AA44" s="141"/>
      <c r="AB44" s="141"/>
      <c r="AC44" s="141"/>
      <c r="AD44" s="120"/>
      <c r="AE44" s="127"/>
      <c r="AF44" s="149"/>
      <c r="AG44" s="150"/>
      <c r="AH44" s="150"/>
      <c r="AI44" s="150"/>
      <c r="AJ44" s="151"/>
      <c r="AK44" s="133"/>
      <c r="AL44" s="140"/>
      <c r="AM44" s="141"/>
      <c r="AN44" s="141"/>
      <c r="AO44" s="141"/>
      <c r="AP44" s="120"/>
      <c r="AQ44" s="127"/>
      <c r="AR44" s="149"/>
      <c r="AS44" s="150"/>
      <c r="AT44" s="150"/>
      <c r="AU44" s="150"/>
      <c r="AV44" s="151"/>
      <c r="AW44" s="133"/>
      <c r="AX44" s="140"/>
      <c r="AY44" s="141"/>
      <c r="AZ44" s="141"/>
      <c r="BA44" s="141"/>
      <c r="BB44" s="120"/>
      <c r="BC44" s="127"/>
      <c r="BD44" s="149"/>
      <c r="BE44" s="150"/>
      <c r="BF44" s="150"/>
      <c r="BG44" s="150"/>
      <c r="BH44" s="151"/>
      <c r="BI44" s="133"/>
      <c r="BJ44" s="140"/>
      <c r="BK44" s="141"/>
      <c r="BL44" s="141"/>
      <c r="BM44" s="141"/>
      <c r="BN44" s="120"/>
      <c r="BO44" s="127"/>
      <c r="BP44" s="149"/>
      <c r="BQ44" s="150"/>
      <c r="BR44" s="150"/>
      <c r="BS44" s="150"/>
      <c r="BT44" s="151"/>
      <c r="BU44" s="133"/>
    </row>
    <row r="45" spans="1:73" s="2" customFormat="1" x14ac:dyDescent="0.25">
      <c r="A45" s="98"/>
      <c r="B45" s="140"/>
      <c r="C45" s="141"/>
      <c r="D45" s="141"/>
      <c r="E45" s="141"/>
      <c r="F45" s="120"/>
      <c r="G45" s="127"/>
      <c r="H45" s="149"/>
      <c r="I45" s="150"/>
      <c r="J45" s="150"/>
      <c r="K45" s="150"/>
      <c r="L45" s="151"/>
      <c r="M45" s="133"/>
      <c r="N45" s="140"/>
      <c r="O45" s="141"/>
      <c r="P45" s="141"/>
      <c r="Q45" s="141"/>
      <c r="R45" s="120"/>
      <c r="S45" s="127"/>
      <c r="T45" s="149"/>
      <c r="U45" s="150"/>
      <c r="V45" s="150"/>
      <c r="W45" s="150"/>
      <c r="X45" s="151"/>
      <c r="Y45" s="133"/>
      <c r="Z45" s="140"/>
      <c r="AA45" s="141"/>
      <c r="AB45" s="141"/>
      <c r="AC45" s="141"/>
      <c r="AD45" s="120"/>
      <c r="AE45" s="127"/>
      <c r="AF45" s="149"/>
      <c r="AG45" s="150"/>
      <c r="AH45" s="150"/>
      <c r="AI45" s="150"/>
      <c r="AJ45" s="151"/>
      <c r="AK45" s="133"/>
      <c r="AL45" s="140"/>
      <c r="AM45" s="141"/>
      <c r="AN45" s="141"/>
      <c r="AO45" s="141"/>
      <c r="AP45" s="120"/>
      <c r="AQ45" s="127"/>
      <c r="AR45" s="149"/>
      <c r="AS45" s="150"/>
      <c r="AT45" s="150"/>
      <c r="AU45" s="150"/>
      <c r="AV45" s="151"/>
      <c r="AW45" s="133"/>
      <c r="AX45" s="140"/>
      <c r="AY45" s="141"/>
      <c r="AZ45" s="141"/>
      <c r="BA45" s="141"/>
      <c r="BB45" s="120"/>
      <c r="BC45" s="127"/>
      <c r="BD45" s="149"/>
      <c r="BE45" s="150"/>
      <c r="BF45" s="150"/>
      <c r="BG45" s="150"/>
      <c r="BH45" s="151"/>
      <c r="BI45" s="133"/>
      <c r="BJ45" s="140"/>
      <c r="BK45" s="141"/>
      <c r="BL45" s="141"/>
      <c r="BM45" s="141"/>
      <c r="BN45" s="120"/>
      <c r="BO45" s="127"/>
      <c r="BP45" s="149"/>
      <c r="BQ45" s="150"/>
      <c r="BR45" s="150"/>
      <c r="BS45" s="150"/>
      <c r="BT45" s="151"/>
      <c r="BU45" s="133"/>
    </row>
    <row r="46" spans="1:73" s="2" customFormat="1" x14ac:dyDescent="0.25">
      <c r="A46" s="98"/>
      <c r="B46" s="140"/>
      <c r="C46" s="141"/>
      <c r="D46" s="141"/>
      <c r="E46" s="141"/>
      <c r="F46" s="120"/>
      <c r="G46" s="127"/>
      <c r="H46" s="149"/>
      <c r="I46" s="150"/>
      <c r="J46" s="150"/>
      <c r="K46" s="150"/>
      <c r="L46" s="151"/>
      <c r="M46" s="133"/>
      <c r="N46" s="140"/>
      <c r="O46" s="141"/>
      <c r="P46" s="141"/>
      <c r="Q46" s="141"/>
      <c r="R46" s="120"/>
      <c r="S46" s="127"/>
      <c r="T46" s="149"/>
      <c r="U46" s="150"/>
      <c r="V46" s="150"/>
      <c r="W46" s="150"/>
      <c r="X46" s="151"/>
      <c r="Y46" s="133"/>
      <c r="Z46" s="140"/>
      <c r="AA46" s="141"/>
      <c r="AB46" s="141"/>
      <c r="AC46" s="141"/>
      <c r="AD46" s="120"/>
      <c r="AE46" s="127"/>
      <c r="AF46" s="149"/>
      <c r="AG46" s="150"/>
      <c r="AH46" s="150"/>
      <c r="AI46" s="150"/>
      <c r="AJ46" s="151"/>
      <c r="AK46" s="133"/>
      <c r="AL46" s="140"/>
      <c r="AM46" s="141"/>
      <c r="AN46" s="141"/>
      <c r="AO46" s="141"/>
      <c r="AP46" s="120"/>
      <c r="AQ46" s="127"/>
      <c r="AR46" s="149"/>
      <c r="AS46" s="150"/>
      <c r="AT46" s="150"/>
      <c r="AU46" s="150"/>
      <c r="AV46" s="151"/>
      <c r="AW46" s="133"/>
      <c r="AX46" s="140"/>
      <c r="AY46" s="141"/>
      <c r="AZ46" s="141"/>
      <c r="BA46" s="141"/>
      <c r="BB46" s="120"/>
      <c r="BC46" s="127"/>
      <c r="BD46" s="149"/>
      <c r="BE46" s="150"/>
      <c r="BF46" s="150"/>
      <c r="BG46" s="150"/>
      <c r="BH46" s="151"/>
      <c r="BI46" s="133"/>
      <c r="BJ46" s="140"/>
      <c r="BK46" s="141"/>
      <c r="BL46" s="141"/>
      <c r="BM46" s="141"/>
      <c r="BN46" s="120"/>
      <c r="BO46" s="127"/>
      <c r="BP46" s="149"/>
      <c r="BQ46" s="150"/>
      <c r="BR46" s="150"/>
      <c r="BS46" s="150"/>
      <c r="BT46" s="151"/>
      <c r="BU46" s="133"/>
    </row>
    <row r="47" spans="1:73" s="2" customFormat="1" x14ac:dyDescent="0.25">
      <c r="A47" s="98"/>
      <c r="B47" s="140"/>
      <c r="C47" s="141"/>
      <c r="D47" s="141"/>
      <c r="E47" s="141"/>
      <c r="F47" s="120"/>
      <c r="G47" s="127"/>
      <c r="H47" s="149"/>
      <c r="I47" s="150"/>
      <c r="J47" s="150"/>
      <c r="K47" s="150"/>
      <c r="L47" s="151"/>
      <c r="M47" s="133"/>
      <c r="N47" s="140"/>
      <c r="O47" s="141"/>
      <c r="P47" s="141"/>
      <c r="Q47" s="141"/>
      <c r="R47" s="120"/>
      <c r="S47" s="127"/>
      <c r="T47" s="149"/>
      <c r="U47" s="150"/>
      <c r="V47" s="150"/>
      <c r="W47" s="150"/>
      <c r="X47" s="151"/>
      <c r="Y47" s="133"/>
      <c r="Z47" s="140"/>
      <c r="AA47" s="141"/>
      <c r="AB47" s="141"/>
      <c r="AC47" s="141"/>
      <c r="AD47" s="120"/>
      <c r="AE47" s="127"/>
      <c r="AF47" s="149"/>
      <c r="AG47" s="150"/>
      <c r="AH47" s="150"/>
      <c r="AI47" s="150"/>
      <c r="AJ47" s="151"/>
      <c r="AK47" s="133"/>
      <c r="AL47" s="140"/>
      <c r="AM47" s="141"/>
      <c r="AN47" s="141"/>
      <c r="AO47" s="141"/>
      <c r="AP47" s="120"/>
      <c r="AQ47" s="127"/>
      <c r="AR47" s="149"/>
      <c r="AS47" s="150"/>
      <c r="AT47" s="150"/>
      <c r="AU47" s="150"/>
      <c r="AV47" s="151"/>
      <c r="AW47" s="133"/>
      <c r="AX47" s="140"/>
      <c r="AY47" s="141"/>
      <c r="AZ47" s="141"/>
      <c r="BA47" s="141"/>
      <c r="BB47" s="120"/>
      <c r="BC47" s="127"/>
      <c r="BD47" s="149"/>
      <c r="BE47" s="150"/>
      <c r="BF47" s="150"/>
      <c r="BG47" s="150"/>
      <c r="BH47" s="151"/>
      <c r="BI47" s="133"/>
      <c r="BJ47" s="140"/>
      <c r="BK47" s="141"/>
      <c r="BL47" s="141"/>
      <c r="BM47" s="141"/>
      <c r="BN47" s="120"/>
      <c r="BO47" s="127"/>
      <c r="BP47" s="149"/>
      <c r="BQ47" s="150"/>
      <c r="BR47" s="150"/>
      <c r="BS47" s="150"/>
      <c r="BT47" s="151"/>
      <c r="BU47" s="133"/>
    </row>
    <row r="48" spans="1:73" s="2" customFormat="1" x14ac:dyDescent="0.25">
      <c r="A48" s="98"/>
      <c r="B48" s="140"/>
      <c r="C48" s="141"/>
      <c r="D48" s="141"/>
      <c r="E48" s="141"/>
      <c r="F48" s="120"/>
      <c r="G48" s="127"/>
      <c r="H48" s="149"/>
      <c r="I48" s="150"/>
      <c r="J48" s="150"/>
      <c r="K48" s="150"/>
      <c r="L48" s="151"/>
      <c r="M48" s="133"/>
      <c r="N48" s="140"/>
      <c r="O48" s="141"/>
      <c r="P48" s="141"/>
      <c r="Q48" s="141"/>
      <c r="R48" s="120"/>
      <c r="S48" s="127"/>
      <c r="T48" s="149"/>
      <c r="U48" s="150"/>
      <c r="V48" s="150"/>
      <c r="W48" s="150"/>
      <c r="X48" s="151"/>
      <c r="Y48" s="133"/>
      <c r="Z48" s="140"/>
      <c r="AA48" s="141"/>
      <c r="AB48" s="141"/>
      <c r="AC48" s="141"/>
      <c r="AD48" s="120"/>
      <c r="AE48" s="127"/>
      <c r="AF48" s="149"/>
      <c r="AG48" s="150"/>
      <c r="AH48" s="150"/>
      <c r="AI48" s="150"/>
      <c r="AJ48" s="151"/>
      <c r="AK48" s="133"/>
      <c r="AL48" s="140"/>
      <c r="AM48" s="141"/>
      <c r="AN48" s="141"/>
      <c r="AO48" s="141"/>
      <c r="AP48" s="120"/>
      <c r="AQ48" s="127"/>
      <c r="AR48" s="149"/>
      <c r="AS48" s="150"/>
      <c r="AT48" s="150"/>
      <c r="AU48" s="150"/>
      <c r="AV48" s="151"/>
      <c r="AW48" s="133"/>
      <c r="AX48" s="140"/>
      <c r="AY48" s="141"/>
      <c r="AZ48" s="141"/>
      <c r="BA48" s="141"/>
      <c r="BB48" s="120"/>
      <c r="BC48" s="127"/>
      <c r="BD48" s="149"/>
      <c r="BE48" s="150"/>
      <c r="BF48" s="150"/>
      <c r="BG48" s="150"/>
      <c r="BH48" s="151"/>
      <c r="BI48" s="133"/>
      <c r="BJ48" s="140"/>
      <c r="BK48" s="141"/>
      <c r="BL48" s="141"/>
      <c r="BM48" s="141"/>
      <c r="BN48" s="120"/>
      <c r="BO48" s="127"/>
      <c r="BP48" s="149"/>
      <c r="BQ48" s="150"/>
      <c r="BR48" s="150"/>
      <c r="BS48" s="150"/>
      <c r="BT48" s="151"/>
      <c r="BU48" s="133"/>
    </row>
    <row r="49" spans="1:73" s="2" customFormat="1" x14ac:dyDescent="0.25">
      <c r="A49" s="98"/>
      <c r="B49" s="140"/>
      <c r="C49" s="141"/>
      <c r="D49" s="141"/>
      <c r="E49" s="141"/>
      <c r="F49" s="120"/>
      <c r="G49" s="127"/>
      <c r="H49" s="149"/>
      <c r="I49" s="150"/>
      <c r="J49" s="150"/>
      <c r="K49" s="150"/>
      <c r="L49" s="151"/>
      <c r="M49" s="133"/>
      <c r="N49" s="140"/>
      <c r="O49" s="141"/>
      <c r="P49" s="141"/>
      <c r="Q49" s="141"/>
      <c r="R49" s="120"/>
      <c r="S49" s="127"/>
      <c r="T49" s="149"/>
      <c r="U49" s="150"/>
      <c r="V49" s="150"/>
      <c r="W49" s="150"/>
      <c r="X49" s="151"/>
      <c r="Y49" s="133"/>
      <c r="Z49" s="140"/>
      <c r="AA49" s="141"/>
      <c r="AB49" s="141"/>
      <c r="AC49" s="141"/>
      <c r="AD49" s="120"/>
      <c r="AE49" s="127"/>
      <c r="AF49" s="149"/>
      <c r="AG49" s="150"/>
      <c r="AH49" s="150"/>
      <c r="AI49" s="150"/>
      <c r="AJ49" s="151"/>
      <c r="AK49" s="133"/>
      <c r="AL49" s="140"/>
      <c r="AM49" s="141"/>
      <c r="AN49" s="141"/>
      <c r="AO49" s="141"/>
      <c r="AP49" s="120"/>
      <c r="AQ49" s="127"/>
      <c r="AR49" s="149"/>
      <c r="AS49" s="150"/>
      <c r="AT49" s="150"/>
      <c r="AU49" s="150"/>
      <c r="AV49" s="151"/>
      <c r="AW49" s="133"/>
      <c r="AX49" s="140"/>
      <c r="AY49" s="141"/>
      <c r="AZ49" s="141"/>
      <c r="BA49" s="141"/>
      <c r="BB49" s="120"/>
      <c r="BC49" s="127"/>
      <c r="BD49" s="149"/>
      <c r="BE49" s="150"/>
      <c r="BF49" s="150"/>
      <c r="BG49" s="150"/>
      <c r="BH49" s="151"/>
      <c r="BI49" s="133"/>
      <c r="BJ49" s="140"/>
      <c r="BK49" s="141"/>
      <c r="BL49" s="141"/>
      <c r="BM49" s="141"/>
      <c r="BN49" s="120"/>
      <c r="BO49" s="127"/>
      <c r="BP49" s="149"/>
      <c r="BQ49" s="150"/>
      <c r="BR49" s="150"/>
      <c r="BS49" s="150"/>
      <c r="BT49" s="151"/>
      <c r="BU49" s="133"/>
    </row>
    <row r="50" spans="1:73" s="2" customFormat="1" x14ac:dyDescent="0.25">
      <c r="A50" s="98"/>
      <c r="B50" s="140"/>
      <c r="C50" s="141"/>
      <c r="D50" s="141"/>
      <c r="E50" s="141"/>
      <c r="F50" s="120"/>
      <c r="G50" s="127"/>
      <c r="H50" s="149"/>
      <c r="I50" s="150"/>
      <c r="J50" s="150"/>
      <c r="K50" s="150"/>
      <c r="L50" s="151"/>
      <c r="M50" s="133"/>
      <c r="N50" s="140"/>
      <c r="O50" s="141"/>
      <c r="P50" s="141"/>
      <c r="Q50" s="141"/>
      <c r="R50" s="120"/>
      <c r="S50" s="127"/>
      <c r="T50" s="149"/>
      <c r="U50" s="150"/>
      <c r="V50" s="150"/>
      <c r="W50" s="150"/>
      <c r="X50" s="151"/>
      <c r="Y50" s="133"/>
      <c r="Z50" s="140"/>
      <c r="AA50" s="141"/>
      <c r="AB50" s="141"/>
      <c r="AC50" s="141"/>
      <c r="AD50" s="120"/>
      <c r="AE50" s="127"/>
      <c r="AF50" s="149"/>
      <c r="AG50" s="150"/>
      <c r="AH50" s="150"/>
      <c r="AI50" s="150"/>
      <c r="AJ50" s="151"/>
      <c r="AK50" s="133"/>
      <c r="AL50" s="140"/>
      <c r="AM50" s="141"/>
      <c r="AN50" s="141"/>
      <c r="AO50" s="141"/>
      <c r="AP50" s="120"/>
      <c r="AQ50" s="127"/>
      <c r="AR50" s="149"/>
      <c r="AS50" s="150"/>
      <c r="AT50" s="150"/>
      <c r="AU50" s="150"/>
      <c r="AV50" s="151"/>
      <c r="AW50" s="133"/>
      <c r="AX50" s="140"/>
      <c r="AY50" s="141"/>
      <c r="AZ50" s="141"/>
      <c r="BA50" s="141"/>
      <c r="BB50" s="120"/>
      <c r="BC50" s="127"/>
      <c r="BD50" s="149"/>
      <c r="BE50" s="150"/>
      <c r="BF50" s="150"/>
      <c r="BG50" s="150"/>
      <c r="BH50" s="151"/>
      <c r="BI50" s="133"/>
      <c r="BJ50" s="140"/>
      <c r="BK50" s="141"/>
      <c r="BL50" s="141"/>
      <c r="BM50" s="141"/>
      <c r="BN50" s="120"/>
      <c r="BO50" s="127"/>
      <c r="BP50" s="149"/>
      <c r="BQ50" s="150"/>
      <c r="BR50" s="150"/>
      <c r="BS50" s="150"/>
      <c r="BT50" s="151"/>
      <c r="BU50" s="133"/>
    </row>
    <row r="51" spans="1:73" s="2" customFormat="1" ht="15.75" thickBot="1" x14ac:dyDescent="0.3">
      <c r="A51" s="99"/>
      <c r="B51" s="142"/>
      <c r="C51" s="143"/>
      <c r="D51" s="143"/>
      <c r="E51" s="143"/>
      <c r="F51" s="144"/>
      <c r="G51" s="145"/>
      <c r="H51" s="152"/>
      <c r="I51" s="153"/>
      <c r="J51" s="153"/>
      <c r="K51" s="153"/>
      <c r="L51" s="154"/>
      <c r="M51" s="155"/>
      <c r="N51" s="142"/>
      <c r="O51" s="143"/>
      <c r="P51" s="143"/>
      <c r="Q51" s="143"/>
      <c r="R51" s="144"/>
      <c r="S51" s="145"/>
      <c r="T51" s="152"/>
      <c r="U51" s="153"/>
      <c r="V51" s="153"/>
      <c r="W51" s="153"/>
      <c r="X51" s="154"/>
      <c r="Y51" s="155"/>
      <c r="Z51" s="142"/>
      <c r="AA51" s="143"/>
      <c r="AB51" s="143"/>
      <c r="AC51" s="143"/>
      <c r="AD51" s="144"/>
      <c r="AE51" s="145"/>
      <c r="AF51" s="152"/>
      <c r="AG51" s="153"/>
      <c r="AH51" s="153"/>
      <c r="AI51" s="153"/>
      <c r="AJ51" s="154"/>
      <c r="AK51" s="155"/>
      <c r="AL51" s="142"/>
      <c r="AM51" s="143"/>
      <c r="AN51" s="143"/>
      <c r="AO51" s="143"/>
      <c r="AP51" s="144"/>
      <c r="AQ51" s="145"/>
      <c r="AR51" s="152"/>
      <c r="AS51" s="153"/>
      <c r="AT51" s="153"/>
      <c r="AU51" s="153"/>
      <c r="AV51" s="154"/>
      <c r="AW51" s="155"/>
      <c r="AX51" s="142"/>
      <c r="AY51" s="143"/>
      <c r="AZ51" s="143"/>
      <c r="BA51" s="143"/>
      <c r="BB51" s="144"/>
      <c r="BC51" s="145"/>
      <c r="BD51" s="152"/>
      <c r="BE51" s="153"/>
      <c r="BF51" s="153"/>
      <c r="BG51" s="153"/>
      <c r="BH51" s="154"/>
      <c r="BI51" s="155"/>
      <c r="BJ51" s="142"/>
      <c r="BK51" s="143"/>
      <c r="BL51" s="143"/>
      <c r="BM51" s="143"/>
      <c r="BN51" s="144"/>
      <c r="BO51" s="145"/>
      <c r="BP51" s="152"/>
      <c r="BQ51" s="153"/>
      <c r="BR51" s="153"/>
      <c r="BS51" s="153"/>
      <c r="BT51" s="154"/>
      <c r="BU51" s="155"/>
    </row>
    <row r="52" spans="1:73" ht="15.75" thickBot="1" x14ac:dyDescent="0.3">
      <c r="A52" s="110" t="s">
        <v>121</v>
      </c>
      <c r="B52" s="100">
        <f>SUM(B35:B51)</f>
        <v>1190</v>
      </c>
      <c r="C52" s="101">
        <f t="shared" ref="C52:BN52" si="10">SUM(C35:C51)</f>
        <v>-6595</v>
      </c>
      <c r="D52" s="101">
        <f t="shared" si="10"/>
        <v>99</v>
      </c>
      <c r="E52" s="101">
        <f t="shared" si="10"/>
        <v>59.99</v>
      </c>
      <c r="F52" s="101">
        <f t="shared" si="10"/>
        <v>-150</v>
      </c>
      <c r="G52" s="103">
        <f t="shared" si="10"/>
        <v>-235.10000000000002</v>
      </c>
      <c r="H52" s="100">
        <f t="shared" si="10"/>
        <v>1785</v>
      </c>
      <c r="I52" s="101">
        <f t="shared" si="10"/>
        <v>645</v>
      </c>
      <c r="J52" s="101">
        <f t="shared" si="10"/>
        <v>99</v>
      </c>
      <c r="K52" s="101">
        <f t="shared" si="10"/>
        <v>59.99</v>
      </c>
      <c r="L52" s="101">
        <f t="shared" si="10"/>
        <v>-150</v>
      </c>
      <c r="M52" s="102">
        <f t="shared" si="10"/>
        <v>-25</v>
      </c>
      <c r="N52" s="104">
        <f t="shared" si="10"/>
        <v>2380</v>
      </c>
      <c r="O52" s="101">
        <f t="shared" si="10"/>
        <v>645</v>
      </c>
      <c r="P52" s="101">
        <f t="shared" si="10"/>
        <v>99</v>
      </c>
      <c r="Q52" s="101">
        <f t="shared" si="10"/>
        <v>59.99</v>
      </c>
      <c r="R52" s="101">
        <f t="shared" si="10"/>
        <v>-150</v>
      </c>
      <c r="S52" s="103">
        <f t="shared" si="10"/>
        <v>-25</v>
      </c>
      <c r="T52" s="100">
        <f t="shared" si="10"/>
        <v>2975</v>
      </c>
      <c r="U52" s="101">
        <f t="shared" si="10"/>
        <v>645</v>
      </c>
      <c r="V52" s="101">
        <f t="shared" si="10"/>
        <v>99</v>
      </c>
      <c r="W52" s="101">
        <f t="shared" si="10"/>
        <v>59.99</v>
      </c>
      <c r="X52" s="101">
        <f t="shared" si="10"/>
        <v>-150</v>
      </c>
      <c r="Y52" s="102">
        <f t="shared" si="10"/>
        <v>-25</v>
      </c>
      <c r="Z52" s="104">
        <f t="shared" si="10"/>
        <v>3570</v>
      </c>
      <c r="AA52" s="101">
        <f t="shared" si="10"/>
        <v>645</v>
      </c>
      <c r="AB52" s="101">
        <f t="shared" si="10"/>
        <v>99</v>
      </c>
      <c r="AC52" s="101">
        <f t="shared" si="10"/>
        <v>59.99</v>
      </c>
      <c r="AD52" s="101">
        <f t="shared" si="10"/>
        <v>-150</v>
      </c>
      <c r="AE52" s="103">
        <f t="shared" si="10"/>
        <v>-25</v>
      </c>
      <c r="AF52" s="100">
        <f t="shared" si="10"/>
        <v>4165</v>
      </c>
      <c r="AG52" s="101">
        <f t="shared" si="10"/>
        <v>645</v>
      </c>
      <c r="AH52" s="101">
        <f t="shared" si="10"/>
        <v>99</v>
      </c>
      <c r="AI52" s="101">
        <f t="shared" si="10"/>
        <v>59.99</v>
      </c>
      <c r="AJ52" s="101">
        <f t="shared" si="10"/>
        <v>-150</v>
      </c>
      <c r="AK52" s="102">
        <f t="shared" si="10"/>
        <v>-25</v>
      </c>
      <c r="AL52" s="104">
        <f t="shared" si="10"/>
        <v>4760</v>
      </c>
      <c r="AM52" s="101">
        <f t="shared" si="10"/>
        <v>645</v>
      </c>
      <c r="AN52" s="101">
        <f t="shared" si="10"/>
        <v>99</v>
      </c>
      <c r="AO52" s="101">
        <f t="shared" si="10"/>
        <v>59.99</v>
      </c>
      <c r="AP52" s="101">
        <f t="shared" si="10"/>
        <v>-150</v>
      </c>
      <c r="AQ52" s="103">
        <f t="shared" si="10"/>
        <v>-25</v>
      </c>
      <c r="AR52" s="100">
        <f t="shared" si="10"/>
        <v>5355</v>
      </c>
      <c r="AS52" s="101">
        <f t="shared" si="10"/>
        <v>645</v>
      </c>
      <c r="AT52" s="101">
        <f t="shared" si="10"/>
        <v>99</v>
      </c>
      <c r="AU52" s="101">
        <f t="shared" si="10"/>
        <v>59.99</v>
      </c>
      <c r="AV52" s="101">
        <f t="shared" si="10"/>
        <v>-150</v>
      </c>
      <c r="AW52" s="102">
        <f t="shared" si="10"/>
        <v>-25</v>
      </c>
      <c r="AX52" s="104">
        <f t="shared" si="10"/>
        <v>5950</v>
      </c>
      <c r="AY52" s="101">
        <f t="shared" si="10"/>
        <v>645</v>
      </c>
      <c r="AZ52" s="101">
        <f t="shared" si="10"/>
        <v>99</v>
      </c>
      <c r="BA52" s="101">
        <f t="shared" si="10"/>
        <v>59.99</v>
      </c>
      <c r="BB52" s="101">
        <f t="shared" si="10"/>
        <v>-150</v>
      </c>
      <c r="BC52" s="103">
        <f t="shared" si="10"/>
        <v>-25</v>
      </c>
      <c r="BD52" s="100">
        <f t="shared" si="10"/>
        <v>6545</v>
      </c>
      <c r="BE52" s="101">
        <f t="shared" si="10"/>
        <v>645</v>
      </c>
      <c r="BF52" s="101">
        <f t="shared" si="10"/>
        <v>99</v>
      </c>
      <c r="BG52" s="101">
        <f t="shared" si="10"/>
        <v>59.99</v>
      </c>
      <c r="BH52" s="101">
        <f t="shared" si="10"/>
        <v>-150</v>
      </c>
      <c r="BI52" s="102">
        <f t="shared" si="10"/>
        <v>-25</v>
      </c>
      <c r="BJ52" s="104">
        <f t="shared" si="10"/>
        <v>7140</v>
      </c>
      <c r="BK52" s="101">
        <f t="shared" si="10"/>
        <v>645</v>
      </c>
      <c r="BL52" s="101">
        <f t="shared" si="10"/>
        <v>99</v>
      </c>
      <c r="BM52" s="101">
        <f t="shared" si="10"/>
        <v>59.99</v>
      </c>
      <c r="BN52" s="101">
        <f t="shared" si="10"/>
        <v>-150</v>
      </c>
      <c r="BO52" s="103">
        <f t="shared" ref="BO52:BU52" si="11">SUM(BO35:BO51)</f>
        <v>-25</v>
      </c>
      <c r="BP52" s="100">
        <f t="shared" si="11"/>
        <v>7735</v>
      </c>
      <c r="BQ52" s="101">
        <f t="shared" si="11"/>
        <v>645</v>
      </c>
      <c r="BR52" s="101">
        <f t="shared" si="11"/>
        <v>99</v>
      </c>
      <c r="BS52" s="101">
        <f t="shared" si="11"/>
        <v>59.99</v>
      </c>
      <c r="BT52" s="101">
        <f t="shared" si="11"/>
        <v>-150</v>
      </c>
      <c r="BU52" s="102">
        <f t="shared" si="11"/>
        <v>-25</v>
      </c>
    </row>
    <row r="53" spans="1:73" ht="15.75" thickBot="1" x14ac:dyDescent="0.3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A53" s="2"/>
      <c r="AC53" s="2"/>
      <c r="AE53" s="2"/>
      <c r="AG53" s="2"/>
      <c r="AI53" s="2"/>
      <c r="AK53" s="2"/>
      <c r="AM53" s="2"/>
      <c r="AO53" s="2"/>
      <c r="AQ53" s="2"/>
      <c r="AS53" s="2"/>
      <c r="AU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73" x14ac:dyDescent="0.25">
      <c r="A54" s="83" t="s">
        <v>77</v>
      </c>
      <c r="B54" s="84" t="s">
        <v>78</v>
      </c>
      <c r="C54" s="85"/>
      <c r="D54" s="86" t="s">
        <v>79</v>
      </c>
      <c r="E54" s="87"/>
      <c r="F54" s="84" t="s">
        <v>80</v>
      </c>
      <c r="G54" s="85"/>
      <c r="H54" s="86" t="s">
        <v>81</v>
      </c>
      <c r="I54" s="87"/>
      <c r="J54" s="84" t="s">
        <v>82</v>
      </c>
      <c r="K54" s="85"/>
      <c r="L54" s="86" t="s">
        <v>83</v>
      </c>
      <c r="M54" s="87"/>
      <c r="N54" s="84" t="s">
        <v>84</v>
      </c>
      <c r="O54" s="85"/>
      <c r="P54" s="86" t="s">
        <v>85</v>
      </c>
      <c r="Q54" s="87"/>
      <c r="R54" s="84" t="s">
        <v>86</v>
      </c>
      <c r="S54" s="85"/>
      <c r="T54" s="86" t="s">
        <v>87</v>
      </c>
      <c r="U54" s="87"/>
      <c r="V54" s="84" t="s">
        <v>88</v>
      </c>
      <c r="W54" s="85"/>
      <c r="X54" s="84" t="s">
        <v>89</v>
      </c>
      <c r="Y54" s="88"/>
    </row>
    <row r="55" spans="1:73" ht="16.5" thickBot="1" x14ac:dyDescent="0.3">
      <c r="A55" s="58"/>
      <c r="B55" s="60" t="s">
        <v>90</v>
      </c>
      <c r="C55" s="57" t="s">
        <v>91</v>
      </c>
      <c r="D55" s="59" t="s">
        <v>90</v>
      </c>
      <c r="E55" s="61" t="s">
        <v>91</v>
      </c>
      <c r="F55" s="60" t="s">
        <v>90</v>
      </c>
      <c r="G55" s="57" t="s">
        <v>91</v>
      </c>
      <c r="H55" s="59" t="s">
        <v>90</v>
      </c>
      <c r="I55" s="61" t="s">
        <v>91</v>
      </c>
      <c r="J55" s="60" t="s">
        <v>90</v>
      </c>
      <c r="K55" s="57" t="s">
        <v>91</v>
      </c>
      <c r="L55" s="59" t="s">
        <v>90</v>
      </c>
      <c r="M55" s="61" t="s">
        <v>91</v>
      </c>
      <c r="N55" s="60" t="s">
        <v>90</v>
      </c>
      <c r="O55" s="57" t="s">
        <v>91</v>
      </c>
      <c r="P55" s="59" t="s">
        <v>90</v>
      </c>
      <c r="Q55" s="61" t="s">
        <v>91</v>
      </c>
      <c r="R55" s="60" t="s">
        <v>90</v>
      </c>
      <c r="S55" s="57" t="s">
        <v>91</v>
      </c>
      <c r="T55" s="59" t="s">
        <v>90</v>
      </c>
      <c r="U55" s="61" t="s">
        <v>91</v>
      </c>
      <c r="V55" s="60" t="s">
        <v>90</v>
      </c>
      <c r="W55" s="57" t="s">
        <v>91</v>
      </c>
      <c r="X55" s="60" t="s">
        <v>90</v>
      </c>
      <c r="Y55" s="57" t="s">
        <v>91</v>
      </c>
    </row>
    <row r="56" spans="1:73" x14ac:dyDescent="0.25">
      <c r="A56" s="182" t="s">
        <v>102</v>
      </c>
      <c r="B56" s="170">
        <v>-2600</v>
      </c>
      <c r="C56" s="171">
        <v>-400</v>
      </c>
      <c r="D56" s="156">
        <v>-2600</v>
      </c>
      <c r="E56" s="157">
        <v>-400</v>
      </c>
      <c r="F56" s="170">
        <v>-2600</v>
      </c>
      <c r="G56" s="171">
        <v>-400</v>
      </c>
      <c r="H56" s="156">
        <v>-2600</v>
      </c>
      <c r="I56" s="157">
        <v>-400</v>
      </c>
      <c r="J56" s="170">
        <v>-2600</v>
      </c>
      <c r="K56" s="171">
        <v>-400</v>
      </c>
      <c r="L56" s="156">
        <v>-2600</v>
      </c>
      <c r="M56" s="157">
        <v>-400</v>
      </c>
      <c r="N56" s="170">
        <v>-2600</v>
      </c>
      <c r="O56" s="171">
        <v>-400</v>
      </c>
      <c r="P56" s="156">
        <v>-2600</v>
      </c>
      <c r="Q56" s="157">
        <v>-400</v>
      </c>
      <c r="R56" s="170">
        <v>-2600</v>
      </c>
      <c r="S56" s="171">
        <v>-400</v>
      </c>
      <c r="T56" s="156">
        <v>-2600</v>
      </c>
      <c r="U56" s="157">
        <v>-400</v>
      </c>
      <c r="V56" s="170">
        <v>-2600</v>
      </c>
      <c r="W56" s="171">
        <v>-400</v>
      </c>
      <c r="X56" s="156">
        <v>-2600</v>
      </c>
      <c r="Y56" s="157">
        <v>-400</v>
      </c>
    </row>
    <row r="57" spans="1:73" ht="28.5" x14ac:dyDescent="0.45">
      <c r="A57" s="182" t="s">
        <v>107</v>
      </c>
      <c r="B57" s="170"/>
      <c r="C57" s="171"/>
      <c r="D57" s="158"/>
      <c r="E57" s="159"/>
      <c r="F57" s="170"/>
      <c r="G57" s="171"/>
      <c r="H57" s="158"/>
      <c r="I57" s="159"/>
      <c r="J57" s="176"/>
      <c r="K57" s="177"/>
      <c r="L57" s="164"/>
      <c r="M57" s="165"/>
      <c r="N57" s="176"/>
      <c r="O57" s="177"/>
      <c r="P57" s="164"/>
      <c r="Q57" s="165"/>
      <c r="R57" s="176"/>
      <c r="S57" s="177"/>
      <c r="T57" s="164"/>
      <c r="U57" s="165"/>
      <c r="V57" s="176"/>
      <c r="W57" s="177"/>
      <c r="X57" s="158"/>
      <c r="Y57" s="159"/>
      <c r="AA57" s="40"/>
      <c r="AB57" s="7"/>
      <c r="AC57" s="40"/>
      <c r="AD57" s="7"/>
      <c r="AE57" s="40"/>
      <c r="AF57" s="7"/>
      <c r="AG57" s="40"/>
      <c r="AH57" s="7"/>
      <c r="AI57" s="40"/>
      <c r="AJ57" s="7"/>
      <c r="AK57" s="40"/>
      <c r="AL57" s="7"/>
      <c r="AM57" s="40"/>
      <c r="AN57" s="7"/>
      <c r="AO57" s="40"/>
      <c r="AP57" s="7"/>
      <c r="AQ57" s="40"/>
      <c r="AR57" s="7"/>
      <c r="AS57" s="40"/>
      <c r="AT57" s="7"/>
      <c r="AU57" s="40"/>
      <c r="AV57" s="7"/>
    </row>
    <row r="58" spans="1:73" ht="18" customHeight="1" x14ac:dyDescent="0.45">
      <c r="A58" s="182" t="s">
        <v>103</v>
      </c>
      <c r="B58" s="170"/>
      <c r="C58" s="171"/>
      <c r="D58" s="158"/>
      <c r="E58" s="159"/>
      <c r="F58" s="170"/>
      <c r="G58" s="171"/>
      <c r="H58" s="158"/>
      <c r="I58" s="159"/>
      <c r="J58" s="176"/>
      <c r="K58" s="177"/>
      <c r="L58" s="164"/>
      <c r="M58" s="165"/>
      <c r="N58" s="176"/>
      <c r="O58" s="177"/>
      <c r="P58" s="164"/>
      <c r="Q58" s="165"/>
      <c r="R58" s="176"/>
      <c r="S58" s="177"/>
      <c r="T58" s="164"/>
      <c r="U58" s="165"/>
      <c r="V58" s="176"/>
      <c r="W58" s="177"/>
      <c r="X58" s="158"/>
      <c r="Y58" s="159"/>
      <c r="Z58" s="7"/>
      <c r="AA58" s="68"/>
      <c r="AB58" s="67"/>
      <c r="AC58" s="68"/>
      <c r="AD58" s="67"/>
      <c r="AE58" s="68"/>
      <c r="AF58" s="67"/>
      <c r="AG58" s="68"/>
      <c r="AH58" s="67"/>
      <c r="AI58" s="68"/>
      <c r="AJ58" s="67"/>
      <c r="AK58" s="68"/>
      <c r="AL58" s="67"/>
      <c r="AM58" s="68"/>
      <c r="AN58" s="67"/>
      <c r="AO58" s="68"/>
      <c r="AP58" s="67"/>
      <c r="AQ58" s="68"/>
      <c r="AR58" s="67"/>
      <c r="AS58" s="68"/>
      <c r="AT58" s="67"/>
      <c r="AU58" s="68"/>
      <c r="AV58" s="67"/>
    </row>
    <row r="59" spans="1:73" ht="15.75" x14ac:dyDescent="0.25">
      <c r="A59" s="182" t="s">
        <v>107</v>
      </c>
      <c r="B59" s="170"/>
      <c r="C59" s="171"/>
      <c r="D59" s="158"/>
      <c r="E59" s="159"/>
      <c r="F59" s="170"/>
      <c r="G59" s="171"/>
      <c r="H59" s="158"/>
      <c r="I59" s="159"/>
      <c r="J59" s="176"/>
      <c r="K59" s="177"/>
      <c r="L59" s="164"/>
      <c r="M59" s="165"/>
      <c r="N59" s="176"/>
      <c r="O59" s="177"/>
      <c r="P59" s="164"/>
      <c r="Q59" s="165"/>
      <c r="R59" s="176"/>
      <c r="S59" s="177"/>
      <c r="T59" s="164"/>
      <c r="U59" s="165"/>
      <c r="V59" s="176"/>
      <c r="W59" s="177"/>
      <c r="X59" s="158"/>
      <c r="Y59" s="159"/>
      <c r="Z59" s="67"/>
    </row>
    <row r="60" spans="1:73" x14ac:dyDescent="0.25">
      <c r="A60" s="182"/>
      <c r="B60" s="170"/>
      <c r="C60" s="171"/>
      <c r="D60" s="158"/>
      <c r="E60" s="159"/>
      <c r="F60" s="170"/>
      <c r="G60" s="171"/>
      <c r="H60" s="158"/>
      <c r="I60" s="159"/>
      <c r="J60" s="176"/>
      <c r="K60" s="177"/>
      <c r="L60" s="164"/>
      <c r="M60" s="165"/>
      <c r="N60" s="176"/>
      <c r="O60" s="177"/>
      <c r="P60" s="164"/>
      <c r="Q60" s="165"/>
      <c r="R60" s="176"/>
      <c r="S60" s="177"/>
      <c r="T60" s="164"/>
      <c r="U60" s="165"/>
      <c r="V60" s="176"/>
      <c r="W60" s="177"/>
      <c r="X60" s="158"/>
      <c r="Y60" s="159"/>
    </row>
    <row r="61" spans="1:73" x14ac:dyDescent="0.25">
      <c r="A61" s="182"/>
      <c r="B61" s="170"/>
      <c r="C61" s="171"/>
      <c r="D61" s="158"/>
      <c r="E61" s="159"/>
      <c r="F61" s="170"/>
      <c r="G61" s="171"/>
      <c r="H61" s="158"/>
      <c r="I61" s="159"/>
      <c r="J61" s="176"/>
      <c r="K61" s="177"/>
      <c r="L61" s="164"/>
      <c r="M61" s="165"/>
      <c r="N61" s="176"/>
      <c r="O61" s="177"/>
      <c r="P61" s="164"/>
      <c r="Q61" s="165"/>
      <c r="R61" s="176"/>
      <c r="S61" s="177"/>
      <c r="T61" s="164"/>
      <c r="U61" s="165"/>
      <c r="V61" s="176"/>
      <c r="W61" s="177"/>
      <c r="X61" s="158"/>
      <c r="Y61" s="159"/>
    </row>
    <row r="62" spans="1:73" x14ac:dyDescent="0.25">
      <c r="A62" s="182"/>
      <c r="B62" s="170"/>
      <c r="C62" s="171"/>
      <c r="D62" s="158"/>
      <c r="E62" s="159"/>
      <c r="F62" s="170"/>
      <c r="G62" s="171"/>
      <c r="H62" s="158"/>
      <c r="I62" s="159"/>
      <c r="J62" s="176"/>
      <c r="K62" s="177"/>
      <c r="L62" s="164"/>
      <c r="M62" s="165"/>
      <c r="N62" s="176"/>
      <c r="O62" s="177"/>
      <c r="P62" s="164"/>
      <c r="Q62" s="165"/>
      <c r="R62" s="176"/>
      <c r="S62" s="177"/>
      <c r="T62" s="164"/>
      <c r="U62" s="165"/>
      <c r="V62" s="176"/>
      <c r="W62" s="177"/>
      <c r="X62" s="158"/>
      <c r="Y62" s="159"/>
    </row>
    <row r="63" spans="1:73" x14ac:dyDescent="0.25">
      <c r="A63" s="182"/>
      <c r="B63" s="170"/>
      <c r="C63" s="171"/>
      <c r="D63" s="158"/>
      <c r="E63" s="159"/>
      <c r="F63" s="170"/>
      <c r="G63" s="171"/>
      <c r="H63" s="158"/>
      <c r="I63" s="159"/>
      <c r="J63" s="176"/>
      <c r="K63" s="177"/>
      <c r="L63" s="164"/>
      <c r="M63" s="165"/>
      <c r="N63" s="176"/>
      <c r="O63" s="177"/>
      <c r="P63" s="164"/>
      <c r="Q63" s="165"/>
      <c r="R63" s="176"/>
      <c r="S63" s="177"/>
      <c r="T63" s="164"/>
      <c r="U63" s="165"/>
      <c r="V63" s="176"/>
      <c r="W63" s="177"/>
      <c r="X63" s="158"/>
      <c r="Y63" s="159"/>
    </row>
    <row r="64" spans="1:73" x14ac:dyDescent="0.25">
      <c r="A64" s="183"/>
      <c r="B64" s="172"/>
      <c r="C64" s="173"/>
      <c r="D64" s="160"/>
      <c r="E64" s="161"/>
      <c r="F64" s="172"/>
      <c r="G64" s="173"/>
      <c r="H64" s="160"/>
      <c r="I64" s="161"/>
      <c r="J64" s="178"/>
      <c r="K64" s="179"/>
      <c r="L64" s="166"/>
      <c r="M64" s="167"/>
      <c r="N64" s="178"/>
      <c r="O64" s="179"/>
      <c r="P64" s="166"/>
      <c r="Q64" s="167"/>
      <c r="R64" s="178"/>
      <c r="S64" s="179"/>
      <c r="T64" s="166"/>
      <c r="U64" s="167"/>
      <c r="V64" s="178"/>
      <c r="W64" s="179"/>
      <c r="X64" s="160"/>
      <c r="Y64" s="159"/>
    </row>
    <row r="65" spans="1:48" x14ac:dyDescent="0.25">
      <c r="A65" s="182"/>
      <c r="B65" s="170"/>
      <c r="C65" s="171"/>
      <c r="D65" s="158"/>
      <c r="E65" s="159"/>
      <c r="F65" s="170"/>
      <c r="G65" s="171"/>
      <c r="H65" s="158"/>
      <c r="I65" s="159"/>
      <c r="J65" s="176"/>
      <c r="K65" s="177"/>
      <c r="L65" s="164"/>
      <c r="M65" s="165"/>
      <c r="N65" s="176"/>
      <c r="O65" s="177"/>
      <c r="P65" s="164"/>
      <c r="Q65" s="165"/>
      <c r="R65" s="176"/>
      <c r="S65" s="177"/>
      <c r="T65" s="164"/>
      <c r="U65" s="165"/>
      <c r="V65" s="176"/>
      <c r="W65" s="177"/>
      <c r="X65" s="158"/>
      <c r="Y65" s="159"/>
    </row>
    <row r="66" spans="1:48" x14ac:dyDescent="0.25">
      <c r="A66" s="182"/>
      <c r="B66" s="170"/>
      <c r="C66" s="171"/>
      <c r="D66" s="158"/>
      <c r="E66" s="159"/>
      <c r="F66" s="170"/>
      <c r="G66" s="171"/>
      <c r="H66" s="158"/>
      <c r="I66" s="159"/>
      <c r="J66" s="176"/>
      <c r="K66" s="177"/>
      <c r="L66" s="164"/>
      <c r="M66" s="165"/>
      <c r="N66" s="176"/>
      <c r="O66" s="177"/>
      <c r="P66" s="164"/>
      <c r="Q66" s="165"/>
      <c r="R66" s="176"/>
      <c r="S66" s="177"/>
      <c r="T66" s="164"/>
      <c r="U66" s="165"/>
      <c r="V66" s="176"/>
      <c r="W66" s="177"/>
      <c r="X66" s="158"/>
      <c r="Y66" s="159"/>
    </row>
    <row r="67" spans="1:48" x14ac:dyDescent="0.25">
      <c r="A67" s="182"/>
      <c r="B67" s="170"/>
      <c r="C67" s="171"/>
      <c r="D67" s="158"/>
      <c r="E67" s="159"/>
      <c r="F67" s="170"/>
      <c r="G67" s="171"/>
      <c r="H67" s="158"/>
      <c r="I67" s="159"/>
      <c r="J67" s="176"/>
      <c r="K67" s="177"/>
      <c r="L67" s="164"/>
      <c r="M67" s="165"/>
      <c r="N67" s="176"/>
      <c r="O67" s="177"/>
      <c r="P67" s="164"/>
      <c r="Q67" s="165"/>
      <c r="R67" s="176"/>
      <c r="S67" s="177"/>
      <c r="T67" s="164"/>
      <c r="U67" s="165"/>
      <c r="V67" s="176"/>
      <c r="W67" s="177"/>
      <c r="X67" s="158"/>
      <c r="Y67" s="159"/>
    </row>
    <row r="68" spans="1:48" x14ac:dyDescent="0.25">
      <c r="A68" s="182"/>
      <c r="B68" s="170"/>
      <c r="C68" s="171"/>
      <c r="D68" s="158"/>
      <c r="E68" s="159"/>
      <c r="F68" s="170"/>
      <c r="G68" s="171"/>
      <c r="H68" s="158"/>
      <c r="I68" s="159"/>
      <c r="J68" s="176"/>
      <c r="K68" s="177"/>
      <c r="L68" s="164"/>
      <c r="M68" s="165"/>
      <c r="N68" s="176"/>
      <c r="O68" s="177"/>
      <c r="P68" s="164"/>
      <c r="Q68" s="165"/>
      <c r="R68" s="176"/>
      <c r="S68" s="177"/>
      <c r="T68" s="164"/>
      <c r="U68" s="165"/>
      <c r="V68" s="176"/>
      <c r="W68" s="177"/>
      <c r="X68" s="158"/>
      <c r="Y68" s="159"/>
      <c r="AA68" s="15"/>
      <c r="AB68" s="69"/>
      <c r="AC68" s="15"/>
      <c r="AD68" s="69"/>
      <c r="AE68" s="15"/>
      <c r="AF68" s="69"/>
      <c r="AG68" s="15"/>
      <c r="AH68" s="69"/>
      <c r="AI68" s="15"/>
      <c r="AJ68" s="69"/>
      <c r="AK68" s="15"/>
      <c r="AL68" s="69"/>
      <c r="AM68" s="15"/>
      <c r="AN68" s="69"/>
      <c r="AO68" s="15"/>
      <c r="AP68" s="69"/>
      <c r="AQ68" s="15"/>
      <c r="AR68" s="69"/>
      <c r="AS68" s="15"/>
      <c r="AT68" s="69"/>
      <c r="AU68" s="15"/>
      <c r="AV68" s="69"/>
    </row>
    <row r="69" spans="1:48" x14ac:dyDescent="0.25">
      <c r="A69" s="182"/>
      <c r="B69" s="170"/>
      <c r="C69" s="171"/>
      <c r="D69" s="158"/>
      <c r="E69" s="159"/>
      <c r="F69" s="170"/>
      <c r="G69" s="171"/>
      <c r="H69" s="158"/>
      <c r="I69" s="159"/>
      <c r="J69" s="176"/>
      <c r="K69" s="177"/>
      <c r="L69" s="164"/>
      <c r="M69" s="165"/>
      <c r="N69" s="176"/>
      <c r="O69" s="177"/>
      <c r="P69" s="164"/>
      <c r="Q69" s="165"/>
      <c r="R69" s="176"/>
      <c r="S69" s="177"/>
      <c r="T69" s="164"/>
      <c r="U69" s="165"/>
      <c r="V69" s="176"/>
      <c r="W69" s="177"/>
      <c r="X69" s="158"/>
      <c r="Y69" s="159"/>
      <c r="Z69" s="69"/>
    </row>
    <row r="70" spans="1:48" x14ac:dyDescent="0.25">
      <c r="A70" s="182"/>
      <c r="B70" s="170"/>
      <c r="C70" s="171"/>
      <c r="D70" s="158"/>
      <c r="E70" s="159"/>
      <c r="F70" s="170"/>
      <c r="G70" s="171"/>
      <c r="H70" s="158"/>
      <c r="I70" s="159"/>
      <c r="J70" s="176"/>
      <c r="K70" s="177"/>
      <c r="L70" s="164"/>
      <c r="M70" s="165"/>
      <c r="N70" s="176"/>
      <c r="O70" s="177"/>
      <c r="P70" s="164"/>
      <c r="Q70" s="165"/>
      <c r="R70" s="176"/>
      <c r="S70" s="177"/>
      <c r="T70" s="164"/>
      <c r="U70" s="165"/>
      <c r="V70" s="176"/>
      <c r="W70" s="177"/>
      <c r="X70" s="158"/>
      <c r="Y70" s="159"/>
    </row>
    <row r="71" spans="1:48" x14ac:dyDescent="0.25">
      <c r="A71" s="182"/>
      <c r="B71" s="170"/>
      <c r="C71" s="171"/>
      <c r="D71" s="158"/>
      <c r="E71" s="159"/>
      <c r="F71" s="170"/>
      <c r="G71" s="171"/>
      <c r="H71" s="158"/>
      <c r="I71" s="159"/>
      <c r="J71" s="176"/>
      <c r="K71" s="177"/>
      <c r="L71" s="164"/>
      <c r="M71" s="165"/>
      <c r="N71" s="176"/>
      <c r="O71" s="177"/>
      <c r="P71" s="164"/>
      <c r="Q71" s="165"/>
      <c r="R71" s="176"/>
      <c r="S71" s="177"/>
      <c r="T71" s="164"/>
      <c r="U71" s="165"/>
      <c r="V71" s="176"/>
      <c r="W71" s="177"/>
      <c r="X71" s="158"/>
      <c r="Y71" s="159"/>
    </row>
    <row r="72" spans="1:48" x14ac:dyDescent="0.25">
      <c r="A72" s="182"/>
      <c r="B72" s="170"/>
      <c r="C72" s="171"/>
      <c r="D72" s="158"/>
      <c r="E72" s="159"/>
      <c r="F72" s="170"/>
      <c r="G72" s="171"/>
      <c r="H72" s="158"/>
      <c r="I72" s="159"/>
      <c r="J72" s="176"/>
      <c r="K72" s="177"/>
      <c r="L72" s="164"/>
      <c r="M72" s="165"/>
      <c r="N72" s="176"/>
      <c r="O72" s="177"/>
      <c r="P72" s="164"/>
      <c r="Q72" s="165"/>
      <c r="R72" s="176"/>
      <c r="S72" s="177"/>
      <c r="T72" s="164"/>
      <c r="U72" s="165"/>
      <c r="V72" s="176"/>
      <c r="W72" s="177"/>
      <c r="X72" s="158"/>
      <c r="Y72" s="159"/>
    </row>
    <row r="73" spans="1:48" x14ac:dyDescent="0.25">
      <c r="A73" s="182"/>
      <c r="B73" s="170"/>
      <c r="C73" s="171"/>
      <c r="D73" s="158"/>
      <c r="E73" s="159"/>
      <c r="F73" s="170"/>
      <c r="G73" s="171"/>
      <c r="H73" s="158"/>
      <c r="I73" s="159"/>
      <c r="J73" s="176"/>
      <c r="K73" s="177"/>
      <c r="L73" s="164"/>
      <c r="M73" s="165"/>
      <c r="N73" s="176"/>
      <c r="O73" s="177"/>
      <c r="P73" s="164"/>
      <c r="Q73" s="165"/>
      <c r="R73" s="176"/>
      <c r="S73" s="177"/>
      <c r="T73" s="164"/>
      <c r="U73" s="165"/>
      <c r="V73" s="176"/>
      <c r="W73" s="177"/>
      <c r="X73" s="158"/>
      <c r="Y73" s="159"/>
    </row>
    <row r="74" spans="1:48" x14ac:dyDescent="0.25">
      <c r="A74" s="182"/>
      <c r="B74" s="170"/>
      <c r="C74" s="171"/>
      <c r="D74" s="158"/>
      <c r="E74" s="159"/>
      <c r="F74" s="170"/>
      <c r="G74" s="171"/>
      <c r="H74" s="158"/>
      <c r="I74" s="159"/>
      <c r="J74" s="176"/>
      <c r="K74" s="177"/>
      <c r="L74" s="164"/>
      <c r="M74" s="165"/>
      <c r="N74" s="176"/>
      <c r="O74" s="177"/>
      <c r="P74" s="164"/>
      <c r="Q74" s="165"/>
      <c r="R74" s="176"/>
      <c r="S74" s="177"/>
      <c r="T74" s="164"/>
      <c r="U74" s="165"/>
      <c r="V74" s="176"/>
      <c r="W74" s="177"/>
      <c r="X74" s="158"/>
      <c r="Y74" s="159"/>
    </row>
    <row r="75" spans="1:48" x14ac:dyDescent="0.25">
      <c r="A75" s="182"/>
      <c r="B75" s="170"/>
      <c r="C75" s="171"/>
      <c r="D75" s="158"/>
      <c r="E75" s="159"/>
      <c r="F75" s="170"/>
      <c r="G75" s="171"/>
      <c r="H75" s="158"/>
      <c r="I75" s="159"/>
      <c r="J75" s="176"/>
      <c r="K75" s="177"/>
      <c r="L75" s="164"/>
      <c r="M75" s="165"/>
      <c r="N75" s="176"/>
      <c r="O75" s="177"/>
      <c r="P75" s="164"/>
      <c r="Q75" s="165"/>
      <c r="R75" s="176"/>
      <c r="S75" s="177"/>
      <c r="T75" s="164"/>
      <c r="U75" s="165"/>
      <c r="V75" s="176"/>
      <c r="W75" s="177"/>
      <c r="X75" s="158"/>
      <c r="Y75" s="159"/>
    </row>
    <row r="76" spans="1:48" ht="15.75" thickBot="1" x14ac:dyDescent="0.3">
      <c r="A76" s="182"/>
      <c r="B76" s="170"/>
      <c r="C76" s="171"/>
      <c r="D76" s="162"/>
      <c r="E76" s="163"/>
      <c r="F76" s="170"/>
      <c r="G76" s="171"/>
      <c r="H76" s="162"/>
      <c r="I76" s="163"/>
      <c r="J76" s="180"/>
      <c r="K76" s="181"/>
      <c r="L76" s="168"/>
      <c r="M76" s="169"/>
      <c r="N76" s="180"/>
      <c r="O76" s="181"/>
      <c r="P76" s="168"/>
      <c r="Q76" s="169"/>
      <c r="R76" s="180"/>
      <c r="S76" s="181"/>
      <c r="T76" s="164"/>
      <c r="U76" s="165"/>
      <c r="V76" s="180"/>
      <c r="W76" s="181"/>
      <c r="X76" s="162"/>
      <c r="Y76" s="163"/>
    </row>
    <row r="77" spans="1:48" ht="15.75" thickBot="1" x14ac:dyDescent="0.3">
      <c r="A77" s="56"/>
      <c r="B77" s="62">
        <f t="shared" ref="B77:Q77" si="12">SUM(B56:B76)</f>
        <v>-2600</v>
      </c>
      <c r="C77" s="62">
        <f t="shared" si="12"/>
        <v>-400</v>
      </c>
      <c r="D77" s="62">
        <f t="shared" si="12"/>
        <v>-2600</v>
      </c>
      <c r="E77" s="62">
        <f t="shared" si="12"/>
        <v>-400</v>
      </c>
      <c r="F77" s="62">
        <f t="shared" si="12"/>
        <v>-2600</v>
      </c>
      <c r="G77" s="70">
        <f t="shared" si="12"/>
        <v>-400</v>
      </c>
      <c r="H77" s="62">
        <f t="shared" si="12"/>
        <v>-2600</v>
      </c>
      <c r="I77" s="65">
        <f t="shared" si="12"/>
        <v>-400</v>
      </c>
      <c r="J77" s="64">
        <f t="shared" si="12"/>
        <v>-2600</v>
      </c>
      <c r="K77" s="62">
        <f t="shared" si="12"/>
        <v>-400</v>
      </c>
      <c r="L77" s="62">
        <f t="shared" si="12"/>
        <v>-2600</v>
      </c>
      <c r="M77" s="62">
        <f t="shared" si="12"/>
        <v>-400</v>
      </c>
      <c r="N77" s="62">
        <f t="shared" si="12"/>
        <v>-2600</v>
      </c>
      <c r="O77" s="62">
        <f t="shared" si="12"/>
        <v>-400</v>
      </c>
      <c r="P77" s="62">
        <f t="shared" si="12"/>
        <v>-2600</v>
      </c>
      <c r="Q77" s="62">
        <f t="shared" si="12"/>
        <v>-400</v>
      </c>
      <c r="R77" s="62">
        <f>SUM(R56:R76)</f>
        <v>-2600</v>
      </c>
      <c r="S77" s="63">
        <f>SUM(S56:S76)</f>
        <v>-400</v>
      </c>
      <c r="T77" s="62">
        <f t="shared" ref="T77:Y77" si="13">SUM(T56:T76)</f>
        <v>-2600</v>
      </c>
      <c r="U77" s="63">
        <f t="shared" si="13"/>
        <v>-400</v>
      </c>
      <c r="V77" s="62">
        <f t="shared" si="13"/>
        <v>-2600</v>
      </c>
      <c r="W77" s="63">
        <f t="shared" si="13"/>
        <v>-400</v>
      </c>
      <c r="X77" s="62">
        <f t="shared" si="13"/>
        <v>-2600</v>
      </c>
      <c r="Y77" s="63">
        <f t="shared" si="13"/>
        <v>-400</v>
      </c>
      <c r="AB77" s="3"/>
      <c r="AD77" s="3"/>
      <c r="AF77" s="3"/>
      <c r="AH77" s="3"/>
      <c r="AJ77" s="3"/>
      <c r="AL77" s="3"/>
      <c r="AN77" s="3"/>
      <c r="AP77" s="3"/>
      <c r="AR77" s="3"/>
      <c r="AT77" s="3"/>
      <c r="AV77" s="3"/>
    </row>
    <row r="78" spans="1:48" x14ac:dyDescent="0.25">
      <c r="Z78" s="3"/>
    </row>
    <row r="85" spans="26:48" x14ac:dyDescent="0.25">
      <c r="AB85" s="3"/>
      <c r="AD85" s="3"/>
      <c r="AF85" s="3"/>
      <c r="AH85" s="3"/>
      <c r="AJ85" s="3"/>
      <c r="AL85" s="3"/>
      <c r="AN85" s="3"/>
      <c r="AP85" s="3"/>
      <c r="AR85" s="3"/>
      <c r="AT85" s="3"/>
      <c r="AV85" s="3"/>
    </row>
    <row r="86" spans="26:48" x14ac:dyDescent="0.25">
      <c r="Z86" s="3"/>
    </row>
    <row r="89" spans="26:48" x14ac:dyDescent="0.25">
      <c r="AB89" s="3"/>
      <c r="AD89" s="3"/>
      <c r="AF89" s="3"/>
      <c r="AH89" s="3"/>
      <c r="AJ89" s="3"/>
      <c r="AL89" s="3"/>
      <c r="AN89" s="3"/>
      <c r="AP89" s="3"/>
      <c r="AR89" s="3"/>
      <c r="AT89" s="3"/>
      <c r="AV89" s="3"/>
    </row>
    <row r="90" spans="26:48" x14ac:dyDescent="0.25">
      <c r="Z90" s="3"/>
    </row>
    <row r="95" spans="26:48" x14ac:dyDescent="0.25">
      <c r="AB95" s="3"/>
      <c r="AD95" s="3"/>
      <c r="AF95" s="3"/>
      <c r="AH95" s="3"/>
      <c r="AJ95" s="3"/>
      <c r="AL95" s="3"/>
      <c r="AN95" s="3"/>
      <c r="AP95" s="3"/>
      <c r="AR95" s="3"/>
      <c r="AT95" s="3"/>
      <c r="AV95" s="3"/>
    </row>
    <row r="96" spans="26:48" x14ac:dyDescent="0.25">
      <c r="Z96" s="3"/>
    </row>
    <row r="103" spans="27:47" x14ac:dyDescent="0.25">
      <c r="AA103" s="2"/>
      <c r="AC103" s="2"/>
      <c r="AE103" s="2"/>
      <c r="AG103" s="2"/>
      <c r="AI103" s="2"/>
      <c r="AK103" s="2"/>
      <c r="AM103" s="2"/>
      <c r="AO103" s="2"/>
      <c r="AQ103" s="2"/>
      <c r="AS103" s="2"/>
      <c r="AU103" s="2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CB54-8CF8-4A41-A2EB-33EBCB48307D}">
  <dimension ref="A1:BU103"/>
  <sheetViews>
    <sheetView topLeftCell="A14" zoomScaleNormal="100" workbookViewId="0">
      <selection activeCell="B35" sqref="B35"/>
    </sheetView>
  </sheetViews>
  <sheetFormatPr baseColWidth="10" defaultColWidth="11.42578125" defaultRowHeight="15" x14ac:dyDescent="0.25"/>
  <cols>
    <col min="1" max="1" width="36.42578125" customWidth="1"/>
    <col min="2" max="2" width="11.28515625" style="2" customWidth="1"/>
    <col min="3" max="9" width="10.85546875" customWidth="1"/>
    <col min="10" max="10" width="11" customWidth="1"/>
    <col min="11" max="12" width="11.140625" customWidth="1"/>
    <col min="13" max="13" width="10.85546875" customWidth="1"/>
    <col min="14" max="14" width="11.140625" customWidth="1"/>
    <col min="15" max="15" width="11.42578125" customWidth="1"/>
    <col min="17" max="17" width="15.140625" customWidth="1"/>
    <col min="19" max="19" width="9.140625" customWidth="1"/>
    <col min="23" max="23" width="25.140625" customWidth="1"/>
    <col min="24" max="24" width="11.42578125" style="2"/>
    <col min="25" max="25" width="25.5703125" customWidth="1"/>
    <col min="26" max="26" width="11.42578125" style="2"/>
    <col min="27" max="27" width="25.5703125" customWidth="1"/>
    <col min="28" max="28" width="11.42578125" style="2"/>
    <col min="29" max="29" width="25.5703125" customWidth="1"/>
    <col min="30" max="30" width="11.42578125" style="2"/>
    <col min="31" max="31" width="25.5703125" customWidth="1"/>
    <col min="32" max="32" width="11.42578125" style="2"/>
    <col min="33" max="33" width="25.5703125" customWidth="1"/>
    <col min="34" max="34" width="11.42578125" style="2"/>
    <col min="35" max="35" width="25.5703125" customWidth="1"/>
    <col min="36" max="36" width="11.42578125" style="2"/>
    <col min="37" max="37" width="25.5703125" customWidth="1"/>
    <col min="38" max="38" width="11.42578125" style="2"/>
    <col min="39" max="39" width="25.5703125" customWidth="1"/>
    <col min="40" max="40" width="11.42578125" style="2"/>
    <col min="41" max="41" width="25.5703125" customWidth="1"/>
    <col min="42" max="42" width="11.42578125" style="2"/>
    <col min="43" max="43" width="25.5703125" customWidth="1"/>
    <col min="44" max="44" width="11.42578125" style="2"/>
    <col min="45" max="45" width="25.5703125" customWidth="1"/>
    <col min="46" max="46" width="11.42578125" style="2"/>
    <col min="47" max="47" width="25.5703125" customWidth="1"/>
    <col min="48" max="48" width="11.42578125" style="2"/>
    <col min="49" max="49" width="21.7109375" customWidth="1"/>
  </cols>
  <sheetData>
    <row r="1" spans="1:50" s="6" customFormat="1" ht="29.25" thickBot="1" x14ac:dyDescent="0.5">
      <c r="B1" s="7"/>
      <c r="C1" s="6" t="s">
        <v>104</v>
      </c>
      <c r="Z1" s="7"/>
      <c r="AA1" s="40" t="s">
        <v>0</v>
      </c>
      <c r="AB1" s="7"/>
      <c r="AC1" s="40"/>
      <c r="AD1" s="7"/>
      <c r="AE1" s="40"/>
      <c r="AF1" s="7"/>
      <c r="AG1" s="40"/>
      <c r="AH1" s="7"/>
      <c r="AI1" s="40"/>
      <c r="AJ1" s="7"/>
      <c r="AK1" s="40"/>
      <c r="AL1" s="7"/>
      <c r="AM1" s="40"/>
      <c r="AN1" s="7"/>
      <c r="AO1" s="40"/>
      <c r="AP1" s="7"/>
      <c r="AQ1" s="40"/>
      <c r="AR1" s="7"/>
      <c r="AS1" s="40"/>
      <c r="AT1" s="7"/>
      <c r="AU1" s="40"/>
      <c r="AV1" s="7"/>
      <c r="AW1" s="40"/>
      <c r="AX1" s="7"/>
    </row>
    <row r="2" spans="1:50" s="13" customFormat="1" ht="20.25" customHeight="1" thickBot="1" x14ac:dyDescent="0.3">
      <c r="B2" s="14"/>
      <c r="Y2" s="43" t="s">
        <v>1</v>
      </c>
      <c r="Z2" s="44" t="s">
        <v>2</v>
      </c>
      <c r="AA2" s="43" t="s">
        <v>3</v>
      </c>
      <c r="AB2" s="45" t="s">
        <v>2</v>
      </c>
      <c r="AC2" s="43" t="s">
        <v>4</v>
      </c>
      <c r="AD2" s="45" t="s">
        <v>2</v>
      </c>
      <c r="AE2" s="43" t="s">
        <v>5</v>
      </c>
      <c r="AF2" s="45" t="s">
        <v>2</v>
      </c>
      <c r="AG2" s="43" t="s">
        <v>6</v>
      </c>
      <c r="AH2" s="45" t="s">
        <v>2</v>
      </c>
      <c r="AI2" s="43" t="s">
        <v>7</v>
      </c>
      <c r="AJ2" s="45" t="s">
        <v>2</v>
      </c>
      <c r="AK2" s="43" t="s">
        <v>8</v>
      </c>
      <c r="AL2" s="45" t="s">
        <v>2</v>
      </c>
      <c r="AM2" s="43" t="s">
        <v>9</v>
      </c>
      <c r="AN2" s="45" t="s">
        <v>2</v>
      </c>
      <c r="AO2" s="43" t="s">
        <v>10</v>
      </c>
      <c r="AP2" s="45" t="s">
        <v>2</v>
      </c>
      <c r="AQ2" s="43" t="s">
        <v>11</v>
      </c>
      <c r="AR2" s="45" t="s">
        <v>2</v>
      </c>
      <c r="AS2" s="43" t="s">
        <v>12</v>
      </c>
      <c r="AT2" s="45" t="s">
        <v>2</v>
      </c>
      <c r="AU2" s="43" t="s">
        <v>13</v>
      </c>
      <c r="AV2" s="45" t="s">
        <v>2</v>
      </c>
      <c r="AW2" s="43" t="s">
        <v>14</v>
      </c>
      <c r="AX2" s="45" t="s">
        <v>2</v>
      </c>
    </row>
    <row r="3" spans="1:50" s="5" customFormat="1" ht="15.75" thickBot="1" x14ac:dyDescent="0.3">
      <c r="A3" s="12"/>
      <c r="B3" s="23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7" t="s">
        <v>23</v>
      </c>
      <c r="K3" s="17" t="s">
        <v>24</v>
      </c>
      <c r="L3" s="17" t="s">
        <v>25</v>
      </c>
      <c r="M3" s="17" t="s">
        <v>26</v>
      </c>
      <c r="N3" s="11" t="s">
        <v>27</v>
      </c>
      <c r="O3" s="18" t="s">
        <v>28</v>
      </c>
      <c r="P3" s="18" t="s">
        <v>29</v>
      </c>
      <c r="R3" s="50" t="s">
        <v>30</v>
      </c>
      <c r="T3" s="5">
        <v>2024</v>
      </c>
      <c r="Y3" s="117" t="s">
        <v>31</v>
      </c>
      <c r="Z3" s="118">
        <v>-227.99</v>
      </c>
      <c r="AA3" s="130" t="s">
        <v>32</v>
      </c>
      <c r="AB3" s="131">
        <v>-49.98</v>
      </c>
      <c r="AC3" s="117" t="s">
        <v>32</v>
      </c>
      <c r="AD3" s="126">
        <v>-49.98</v>
      </c>
      <c r="AE3" s="130" t="s">
        <v>32</v>
      </c>
      <c r="AF3" s="131">
        <v>-49.98</v>
      </c>
      <c r="AG3" s="117" t="s">
        <v>32</v>
      </c>
      <c r="AH3" s="126">
        <v>-49.98</v>
      </c>
      <c r="AI3" s="130" t="s">
        <v>32</v>
      </c>
      <c r="AJ3" s="131">
        <v>-49.98</v>
      </c>
      <c r="AK3" s="117" t="s">
        <v>32</v>
      </c>
      <c r="AL3" s="126">
        <v>-49.98</v>
      </c>
      <c r="AM3" s="130" t="s">
        <v>32</v>
      </c>
      <c r="AN3" s="131">
        <v>-49.98</v>
      </c>
      <c r="AO3" s="117" t="s">
        <v>32</v>
      </c>
      <c r="AP3" s="126">
        <v>-49.98</v>
      </c>
      <c r="AQ3" s="130" t="s">
        <v>32</v>
      </c>
      <c r="AR3" s="131">
        <v>-49.98</v>
      </c>
      <c r="AS3" s="117" t="s">
        <v>32</v>
      </c>
      <c r="AT3" s="126">
        <v>-49.98</v>
      </c>
      <c r="AU3" s="130" t="s">
        <v>32</v>
      </c>
      <c r="AV3" s="131">
        <v>-49.98</v>
      </c>
      <c r="AW3" s="117" t="s">
        <v>32</v>
      </c>
      <c r="AX3" s="126">
        <v>-49.98</v>
      </c>
    </row>
    <row r="4" spans="1:50" s="5" customFormat="1" x14ac:dyDescent="0.25">
      <c r="A4" s="30" t="s">
        <v>33</v>
      </c>
      <c r="B4" s="24">
        <v>139</v>
      </c>
      <c r="C4" s="24">
        <v>139</v>
      </c>
      <c r="D4" s="24">
        <v>139</v>
      </c>
      <c r="E4" s="24">
        <v>139</v>
      </c>
      <c r="F4" s="24">
        <v>139</v>
      </c>
      <c r="G4" s="24">
        <v>139</v>
      </c>
      <c r="H4" s="24">
        <v>139</v>
      </c>
      <c r="I4" s="24">
        <v>139</v>
      </c>
      <c r="J4" s="24">
        <v>139</v>
      </c>
      <c r="K4" s="24">
        <v>139</v>
      </c>
      <c r="L4" s="24">
        <v>139</v>
      </c>
      <c r="M4" s="24">
        <v>139</v>
      </c>
      <c r="N4" s="24">
        <v>139</v>
      </c>
      <c r="O4" s="24">
        <v>139</v>
      </c>
      <c r="P4" s="24">
        <v>139</v>
      </c>
      <c r="R4" s="39" t="s">
        <v>34</v>
      </c>
      <c r="S4" s="2">
        <v>139</v>
      </c>
      <c r="T4" s="2">
        <v>149</v>
      </c>
      <c r="Y4" s="119" t="s">
        <v>35</v>
      </c>
      <c r="Z4" s="120">
        <v>-55</v>
      </c>
      <c r="AA4" s="132" t="s">
        <v>36</v>
      </c>
      <c r="AB4" s="133">
        <v>-100</v>
      </c>
      <c r="AC4" s="119" t="s">
        <v>36</v>
      </c>
      <c r="AD4" s="127">
        <v>-110</v>
      </c>
      <c r="AE4" s="132" t="s">
        <v>36</v>
      </c>
      <c r="AF4" s="133">
        <v>-120</v>
      </c>
      <c r="AG4" s="119" t="s">
        <v>36</v>
      </c>
      <c r="AH4" s="127">
        <v>-130</v>
      </c>
      <c r="AI4" s="132" t="s">
        <v>36</v>
      </c>
      <c r="AJ4" s="133">
        <v>-140</v>
      </c>
      <c r="AK4" s="119" t="s">
        <v>36</v>
      </c>
      <c r="AL4" s="127">
        <v>-150</v>
      </c>
      <c r="AM4" s="132" t="s">
        <v>36</v>
      </c>
      <c r="AN4" s="133">
        <v>-160</v>
      </c>
      <c r="AO4" s="119" t="s">
        <v>36</v>
      </c>
      <c r="AP4" s="127">
        <v>-170</v>
      </c>
      <c r="AQ4" s="132" t="s">
        <v>36</v>
      </c>
      <c r="AR4" s="133">
        <v>-180</v>
      </c>
      <c r="AS4" s="119" t="s">
        <v>36</v>
      </c>
      <c r="AT4" s="127">
        <v>-190</v>
      </c>
      <c r="AU4" s="132" t="s">
        <v>36</v>
      </c>
      <c r="AV4" s="133">
        <v>-200</v>
      </c>
      <c r="AW4" s="119" t="s">
        <v>36</v>
      </c>
      <c r="AX4" s="127">
        <v>-210</v>
      </c>
    </row>
    <row r="5" spans="1:50" x14ac:dyDescent="0.25">
      <c r="A5" s="31" t="s">
        <v>123</v>
      </c>
      <c r="B5" s="25">
        <f>B8/B7</f>
        <v>120.41428571428571</v>
      </c>
      <c r="C5" s="25">
        <f>C8/C7</f>
        <v>120.32</v>
      </c>
      <c r="D5" s="25">
        <f t="shared" ref="D5:P5" si="0">D8/D7</f>
        <v>120.2375</v>
      </c>
      <c r="E5" s="25">
        <f t="shared" si="0"/>
        <v>120.16470588235295</v>
      </c>
      <c r="F5" s="25">
        <f t="shared" si="0"/>
        <v>120.1</v>
      </c>
      <c r="G5" s="25">
        <f t="shared" si="0"/>
        <v>120.04210526315789</v>
      </c>
      <c r="H5" s="25">
        <f t="shared" si="0"/>
        <v>119.99</v>
      </c>
      <c r="I5" s="25">
        <f t="shared" si="0"/>
        <v>119.94285714285714</v>
      </c>
      <c r="J5" s="25">
        <f t="shared" si="0"/>
        <v>119.9</v>
      </c>
      <c r="K5" s="25">
        <f t="shared" si="0"/>
        <v>119.86086956521739</v>
      </c>
      <c r="L5" s="25">
        <f t="shared" si="0"/>
        <v>119.825</v>
      </c>
      <c r="M5" s="25">
        <f t="shared" si="0"/>
        <v>119.792</v>
      </c>
      <c r="N5" s="25">
        <f t="shared" si="0"/>
        <v>119</v>
      </c>
      <c r="O5" s="25">
        <f t="shared" si="0"/>
        <v>119</v>
      </c>
      <c r="P5" s="25">
        <f t="shared" si="0"/>
        <v>119</v>
      </c>
      <c r="R5" s="39" t="s">
        <v>37</v>
      </c>
      <c r="S5" s="2">
        <v>129</v>
      </c>
      <c r="T5" s="2">
        <v>139</v>
      </c>
      <c r="Y5" s="119" t="s">
        <v>38</v>
      </c>
      <c r="Z5" s="120">
        <v>-95.52</v>
      </c>
      <c r="AA5" s="132" t="s">
        <v>39</v>
      </c>
      <c r="AB5" s="133">
        <v>-183.47</v>
      </c>
      <c r="AC5" s="119" t="s">
        <v>39</v>
      </c>
      <c r="AD5" s="127">
        <v>-183.47</v>
      </c>
      <c r="AE5" s="132" t="s">
        <v>39</v>
      </c>
      <c r="AF5" s="133">
        <v>-183.47</v>
      </c>
      <c r="AG5" s="119" t="s">
        <v>39</v>
      </c>
      <c r="AH5" s="127">
        <v>-183.47</v>
      </c>
      <c r="AI5" s="132" t="s">
        <v>39</v>
      </c>
      <c r="AJ5" s="133">
        <v>-183.47</v>
      </c>
      <c r="AK5" s="119" t="s">
        <v>39</v>
      </c>
      <c r="AL5" s="127">
        <v>-183.47</v>
      </c>
      <c r="AM5" s="132" t="s">
        <v>39</v>
      </c>
      <c r="AN5" s="133">
        <v>-183.47</v>
      </c>
      <c r="AO5" s="119" t="s">
        <v>39</v>
      </c>
      <c r="AP5" s="127">
        <v>-183.47</v>
      </c>
      <c r="AQ5" s="132" t="s">
        <v>39</v>
      </c>
      <c r="AR5" s="133">
        <v>-183.47</v>
      </c>
      <c r="AS5" s="119" t="s">
        <v>39</v>
      </c>
      <c r="AT5" s="127">
        <v>-183.47</v>
      </c>
      <c r="AU5" s="132" t="s">
        <v>39</v>
      </c>
      <c r="AV5" s="133">
        <v>-183.47</v>
      </c>
      <c r="AW5" s="119" t="s">
        <v>39</v>
      </c>
      <c r="AX5" s="127">
        <v>-183.47</v>
      </c>
    </row>
    <row r="6" spans="1:50" ht="15.75" thickBot="1" x14ac:dyDescent="0.3">
      <c r="A6" s="32" t="s">
        <v>105</v>
      </c>
      <c r="B6" s="26">
        <v>119</v>
      </c>
      <c r="C6" s="26">
        <v>119</v>
      </c>
      <c r="D6" s="26">
        <v>119</v>
      </c>
      <c r="E6" s="26">
        <v>119</v>
      </c>
      <c r="F6" s="26">
        <v>119</v>
      </c>
      <c r="G6" s="26">
        <v>119</v>
      </c>
      <c r="H6" s="26">
        <v>119</v>
      </c>
      <c r="I6" s="26">
        <v>119</v>
      </c>
      <c r="J6" s="26">
        <v>119</v>
      </c>
      <c r="K6" s="26">
        <v>119</v>
      </c>
      <c r="L6" s="26">
        <v>119</v>
      </c>
      <c r="M6" s="26">
        <v>119</v>
      </c>
      <c r="N6" s="26">
        <v>119</v>
      </c>
      <c r="O6" s="26">
        <v>119</v>
      </c>
      <c r="P6" s="26">
        <v>119</v>
      </c>
      <c r="Q6" s="5"/>
      <c r="R6" s="5"/>
      <c r="Y6" s="119" t="s">
        <v>40</v>
      </c>
      <c r="Z6" s="120">
        <v>-57</v>
      </c>
      <c r="AA6" s="132" t="s">
        <v>41</v>
      </c>
      <c r="AB6" s="133">
        <v>-80.73</v>
      </c>
      <c r="AC6" s="119" t="s">
        <v>41</v>
      </c>
      <c r="AD6" s="127">
        <v>-80.73</v>
      </c>
      <c r="AE6" s="132" t="s">
        <v>41</v>
      </c>
      <c r="AF6" s="133">
        <v>-80.73</v>
      </c>
      <c r="AG6" s="119" t="s">
        <v>41</v>
      </c>
      <c r="AH6" s="127">
        <v>-80.73</v>
      </c>
      <c r="AI6" s="132" t="s">
        <v>41</v>
      </c>
      <c r="AJ6" s="133">
        <v>-80.73</v>
      </c>
      <c r="AK6" s="119" t="s">
        <v>41</v>
      </c>
      <c r="AL6" s="127">
        <v>-80.73</v>
      </c>
      <c r="AM6" s="132" t="s">
        <v>41</v>
      </c>
      <c r="AN6" s="133">
        <v>-80.73</v>
      </c>
      <c r="AO6" s="119" t="s">
        <v>41</v>
      </c>
      <c r="AP6" s="127">
        <v>-80.73</v>
      </c>
      <c r="AQ6" s="132" t="s">
        <v>41</v>
      </c>
      <c r="AR6" s="133">
        <v>-80.73</v>
      </c>
      <c r="AS6" s="119" t="s">
        <v>41</v>
      </c>
      <c r="AT6" s="127">
        <v>-80.73</v>
      </c>
      <c r="AU6" s="132" t="s">
        <v>41</v>
      </c>
      <c r="AV6" s="133">
        <v>-80.73</v>
      </c>
      <c r="AW6" s="119" t="s">
        <v>41</v>
      </c>
      <c r="AX6" s="127">
        <v>-80.73</v>
      </c>
    </row>
    <row r="7" spans="1:50" ht="15.75" thickBot="1" x14ac:dyDescent="0.3">
      <c r="A7" s="33" t="s">
        <v>42</v>
      </c>
      <c r="B7" s="27">
        <v>70</v>
      </c>
      <c r="C7" s="27">
        <v>75</v>
      </c>
      <c r="D7" s="27">
        <v>80</v>
      </c>
      <c r="E7" s="27">
        <v>85</v>
      </c>
      <c r="F7" s="27">
        <v>90</v>
      </c>
      <c r="G7" s="27">
        <v>95</v>
      </c>
      <c r="H7" s="27">
        <v>100</v>
      </c>
      <c r="I7" s="27">
        <v>105</v>
      </c>
      <c r="J7" s="27">
        <v>110</v>
      </c>
      <c r="K7" s="27">
        <v>115</v>
      </c>
      <c r="L7" s="27">
        <v>120</v>
      </c>
      <c r="M7" s="27">
        <v>125</v>
      </c>
      <c r="N7" s="19">
        <v>200</v>
      </c>
      <c r="O7" s="19">
        <v>250</v>
      </c>
      <c r="P7" s="19">
        <v>300</v>
      </c>
      <c r="S7" s="3"/>
      <c r="T7" s="2"/>
      <c r="U7" s="2"/>
      <c r="Y7" s="119" t="s">
        <v>43</v>
      </c>
      <c r="Z7" s="121">
        <v>-305.83</v>
      </c>
      <c r="AA7" s="132" t="s">
        <v>44</v>
      </c>
      <c r="AB7" s="133">
        <v>-180</v>
      </c>
      <c r="AC7" s="119" t="s">
        <v>44</v>
      </c>
      <c r="AD7" s="127">
        <v>-180</v>
      </c>
      <c r="AE7" s="132" t="s">
        <v>44</v>
      </c>
      <c r="AF7" s="133">
        <v>-180</v>
      </c>
      <c r="AG7" s="119" t="s">
        <v>44</v>
      </c>
      <c r="AH7" s="127">
        <v>-180</v>
      </c>
      <c r="AI7" s="132" t="s">
        <v>44</v>
      </c>
      <c r="AJ7" s="133">
        <v>-190</v>
      </c>
      <c r="AK7" s="119" t="s">
        <v>44</v>
      </c>
      <c r="AL7" s="127">
        <v>-200</v>
      </c>
      <c r="AM7" s="132" t="s">
        <v>44</v>
      </c>
      <c r="AN7" s="133">
        <v>-210</v>
      </c>
      <c r="AO7" s="119" t="s">
        <v>44</v>
      </c>
      <c r="AP7" s="127">
        <v>-220</v>
      </c>
      <c r="AQ7" s="132" t="s">
        <v>44</v>
      </c>
      <c r="AR7" s="133">
        <v>-230</v>
      </c>
      <c r="AS7" s="119" t="s">
        <v>44</v>
      </c>
      <c r="AT7" s="127">
        <v>-240</v>
      </c>
      <c r="AU7" s="132" t="s">
        <v>44</v>
      </c>
      <c r="AV7" s="133">
        <v>-250</v>
      </c>
      <c r="AW7" s="119" t="s">
        <v>44</v>
      </c>
      <c r="AX7" s="127">
        <v>-260</v>
      </c>
    </row>
    <row r="8" spans="1:50" x14ac:dyDescent="0.25">
      <c r="A8" s="115" t="s">
        <v>45</v>
      </c>
      <c r="B8" s="79">
        <f>B52+D52</f>
        <v>8429</v>
      </c>
      <c r="C8" s="24">
        <f>H52+J52</f>
        <v>9024</v>
      </c>
      <c r="D8" s="24">
        <f>N52+P52</f>
        <v>9619</v>
      </c>
      <c r="E8" s="24">
        <f>T52+V52</f>
        <v>10214</v>
      </c>
      <c r="F8" s="24">
        <f>Z52+AB52</f>
        <v>10809</v>
      </c>
      <c r="G8" s="24">
        <f>AF52+AH52</f>
        <v>11404</v>
      </c>
      <c r="H8" s="24">
        <f>AL52+AN52</f>
        <v>11999</v>
      </c>
      <c r="I8" s="24">
        <f>AR52+AT52</f>
        <v>12594</v>
      </c>
      <c r="J8" s="24">
        <f>AX52+AZ52</f>
        <v>13189</v>
      </c>
      <c r="K8" s="24">
        <f>BD52+BF52</f>
        <v>13784</v>
      </c>
      <c r="L8" s="24">
        <f>BJ52+BL52</f>
        <v>14379</v>
      </c>
      <c r="M8" s="24">
        <f>BR52+BP52</f>
        <v>14974</v>
      </c>
      <c r="N8" s="24">
        <f t="shared" ref="N8:P8" si="1">N7*N6</f>
        <v>23800</v>
      </c>
      <c r="O8" s="24">
        <f t="shared" si="1"/>
        <v>29750</v>
      </c>
      <c r="P8" s="46">
        <f t="shared" si="1"/>
        <v>35700</v>
      </c>
      <c r="R8" s="51" t="s">
        <v>92</v>
      </c>
      <c r="S8" s="72" t="s">
        <v>73</v>
      </c>
      <c r="Y8" s="119" t="s">
        <v>46</v>
      </c>
      <c r="Z8" s="120">
        <v>-148.65</v>
      </c>
      <c r="AA8" s="132" t="s">
        <v>47</v>
      </c>
      <c r="AB8" s="133">
        <v>-120</v>
      </c>
      <c r="AC8" s="119" t="s">
        <v>47</v>
      </c>
      <c r="AD8" s="127">
        <v>-120</v>
      </c>
      <c r="AE8" s="132" t="s">
        <v>47</v>
      </c>
      <c r="AF8" s="133">
        <v>-120</v>
      </c>
      <c r="AG8" s="119" t="s">
        <v>47</v>
      </c>
      <c r="AH8" s="127">
        <v>-120</v>
      </c>
      <c r="AI8" s="132" t="s">
        <v>47</v>
      </c>
      <c r="AJ8" s="133">
        <v>-120</v>
      </c>
      <c r="AK8" s="119" t="s">
        <v>47</v>
      </c>
      <c r="AL8" s="127">
        <v>-120</v>
      </c>
      <c r="AM8" s="132" t="s">
        <v>47</v>
      </c>
      <c r="AN8" s="133">
        <v>-120</v>
      </c>
      <c r="AO8" s="119" t="s">
        <v>47</v>
      </c>
      <c r="AP8" s="127">
        <v>-120</v>
      </c>
      <c r="AQ8" s="132" t="s">
        <v>47</v>
      </c>
      <c r="AR8" s="133">
        <v>-120</v>
      </c>
      <c r="AS8" s="119" t="s">
        <v>47</v>
      </c>
      <c r="AT8" s="127">
        <v>-120</v>
      </c>
      <c r="AU8" s="132" t="s">
        <v>47</v>
      </c>
      <c r="AV8" s="133">
        <v>-120</v>
      </c>
      <c r="AW8" s="119" t="s">
        <v>47</v>
      </c>
      <c r="AX8" s="127">
        <v>-120</v>
      </c>
    </row>
    <row r="9" spans="1:50" x14ac:dyDescent="0.25">
      <c r="A9" s="114" t="s">
        <v>106</v>
      </c>
      <c r="B9" s="76">
        <f>F52</f>
        <v>-150</v>
      </c>
      <c r="C9" s="28">
        <f>L52</f>
        <v>-150</v>
      </c>
      <c r="D9" s="28">
        <f>R52</f>
        <v>-150</v>
      </c>
      <c r="E9" s="28">
        <f>X52</f>
        <v>-150</v>
      </c>
      <c r="F9" s="28">
        <f>AD52</f>
        <v>-150</v>
      </c>
      <c r="G9" s="28">
        <f>AJ52</f>
        <v>-150</v>
      </c>
      <c r="H9" s="28">
        <f>AP52</f>
        <v>-150</v>
      </c>
      <c r="I9" s="28">
        <f>AV52</f>
        <v>-150</v>
      </c>
      <c r="J9" s="28">
        <f>BB52</f>
        <v>-150</v>
      </c>
      <c r="K9" s="28">
        <f>BH52</f>
        <v>-150</v>
      </c>
      <c r="L9" s="28">
        <f>BN52</f>
        <v>-150</v>
      </c>
      <c r="M9" s="28">
        <f>BT52</f>
        <v>-150</v>
      </c>
      <c r="N9" s="8">
        <f>M9</f>
        <v>-150</v>
      </c>
      <c r="O9" s="8">
        <f>N9</f>
        <v>-150</v>
      </c>
      <c r="P9" s="48">
        <f>O9</f>
        <v>-150</v>
      </c>
      <c r="R9" s="53" t="s">
        <v>93</v>
      </c>
      <c r="S9" s="73">
        <v>20</v>
      </c>
      <c r="Y9" s="119" t="s">
        <v>48</v>
      </c>
      <c r="Z9" s="120">
        <v>-59.38</v>
      </c>
      <c r="AA9" s="132" t="s">
        <v>49</v>
      </c>
      <c r="AB9" s="133">
        <v>-60</v>
      </c>
      <c r="AC9" s="119" t="s">
        <v>49</v>
      </c>
      <c r="AD9" s="127">
        <v>-60</v>
      </c>
      <c r="AE9" s="132" t="s">
        <v>49</v>
      </c>
      <c r="AF9" s="133">
        <v>-60</v>
      </c>
      <c r="AG9" s="119" t="s">
        <v>49</v>
      </c>
      <c r="AH9" s="127">
        <v>-60</v>
      </c>
      <c r="AI9" s="132" t="s">
        <v>49</v>
      </c>
      <c r="AJ9" s="133">
        <v>-60</v>
      </c>
      <c r="AK9" s="119" t="s">
        <v>49</v>
      </c>
      <c r="AL9" s="127">
        <v>-60</v>
      </c>
      <c r="AM9" s="132" t="s">
        <v>49</v>
      </c>
      <c r="AN9" s="133">
        <v>-60</v>
      </c>
      <c r="AO9" s="119" t="s">
        <v>49</v>
      </c>
      <c r="AP9" s="127">
        <v>-60</v>
      </c>
      <c r="AQ9" s="132" t="s">
        <v>49</v>
      </c>
      <c r="AR9" s="133">
        <v>-60</v>
      </c>
      <c r="AS9" s="119" t="s">
        <v>49</v>
      </c>
      <c r="AT9" s="127">
        <v>-60</v>
      </c>
      <c r="AU9" s="132" t="s">
        <v>49</v>
      </c>
      <c r="AV9" s="133">
        <v>-60</v>
      </c>
      <c r="AW9" s="119" t="s">
        <v>49</v>
      </c>
      <c r="AX9" s="127">
        <v>-60</v>
      </c>
    </row>
    <row r="10" spans="1:50" x14ac:dyDescent="0.25">
      <c r="A10" s="114" t="s">
        <v>50</v>
      </c>
      <c r="B10" s="76">
        <f t="shared" ref="B10:P10" si="2">B8+B9</f>
        <v>8279</v>
      </c>
      <c r="C10" s="28">
        <f t="shared" si="2"/>
        <v>8874</v>
      </c>
      <c r="D10" s="28">
        <f t="shared" si="2"/>
        <v>9469</v>
      </c>
      <c r="E10" s="28">
        <f t="shared" si="2"/>
        <v>10064</v>
      </c>
      <c r="F10" s="28">
        <f t="shared" si="2"/>
        <v>10659</v>
      </c>
      <c r="G10" s="28">
        <f t="shared" si="2"/>
        <v>11254</v>
      </c>
      <c r="H10" s="28">
        <f t="shared" si="2"/>
        <v>11849</v>
      </c>
      <c r="I10" s="28">
        <f t="shared" si="2"/>
        <v>12444</v>
      </c>
      <c r="J10" s="28">
        <f t="shared" si="2"/>
        <v>13039</v>
      </c>
      <c r="K10" s="28">
        <f t="shared" si="2"/>
        <v>13634</v>
      </c>
      <c r="L10" s="28">
        <f t="shared" si="2"/>
        <v>14229</v>
      </c>
      <c r="M10" s="28">
        <f t="shared" si="2"/>
        <v>14824</v>
      </c>
      <c r="N10" s="28">
        <f t="shared" si="2"/>
        <v>23650</v>
      </c>
      <c r="O10" s="28">
        <f t="shared" si="2"/>
        <v>29600</v>
      </c>
      <c r="P10" s="48">
        <f t="shared" si="2"/>
        <v>35550</v>
      </c>
      <c r="R10" s="53" t="s">
        <v>94</v>
      </c>
      <c r="S10" s="73">
        <v>21.01</v>
      </c>
      <c r="Y10" s="119" t="s">
        <v>51</v>
      </c>
      <c r="Z10" s="120">
        <v>0</v>
      </c>
      <c r="AA10" s="132"/>
      <c r="AB10" s="133"/>
      <c r="AC10" s="119"/>
      <c r="AD10" s="127"/>
      <c r="AE10" s="132"/>
      <c r="AF10" s="133"/>
      <c r="AG10" s="119"/>
      <c r="AH10" s="127"/>
      <c r="AI10" s="132"/>
      <c r="AJ10" s="133"/>
      <c r="AK10" s="119"/>
      <c r="AL10" s="127"/>
      <c r="AM10" s="132"/>
      <c r="AN10" s="133"/>
      <c r="AO10" s="119"/>
      <c r="AP10" s="127"/>
      <c r="AQ10" s="132"/>
      <c r="AR10" s="133"/>
      <c r="AS10" s="119"/>
      <c r="AT10" s="127"/>
      <c r="AU10" s="132"/>
      <c r="AV10" s="133"/>
      <c r="AW10" s="119"/>
      <c r="AX10" s="127"/>
    </row>
    <row r="11" spans="1:50" x14ac:dyDescent="0.25">
      <c r="A11" s="114" t="s">
        <v>52</v>
      </c>
      <c r="B11" s="76">
        <f t="shared" ref="B11:P11" si="3">B10+B12</f>
        <v>7037.15</v>
      </c>
      <c r="C11" s="28">
        <f t="shared" si="3"/>
        <v>7542.9</v>
      </c>
      <c r="D11" s="28">
        <f t="shared" si="3"/>
        <v>8048.65</v>
      </c>
      <c r="E11" s="28">
        <f t="shared" si="3"/>
        <v>8554.4</v>
      </c>
      <c r="F11" s="28">
        <f t="shared" si="3"/>
        <v>9060.15</v>
      </c>
      <c r="G11" s="28">
        <f t="shared" si="3"/>
        <v>9565.9</v>
      </c>
      <c r="H11" s="28">
        <f t="shared" si="3"/>
        <v>10071.65</v>
      </c>
      <c r="I11" s="28">
        <f t="shared" si="3"/>
        <v>10577.4</v>
      </c>
      <c r="J11" s="28">
        <f t="shared" si="3"/>
        <v>11083.15</v>
      </c>
      <c r="K11" s="28">
        <f t="shared" si="3"/>
        <v>11588.9</v>
      </c>
      <c r="L11" s="28">
        <f t="shared" si="3"/>
        <v>12094.65</v>
      </c>
      <c r="M11" s="28">
        <f t="shared" si="3"/>
        <v>12600.4</v>
      </c>
      <c r="N11" s="28">
        <f t="shared" si="3"/>
        <v>20102.5</v>
      </c>
      <c r="O11" s="28">
        <f t="shared" si="3"/>
        <v>25160</v>
      </c>
      <c r="P11" s="48">
        <f t="shared" si="3"/>
        <v>30217.5</v>
      </c>
      <c r="R11" s="53" t="s">
        <v>95</v>
      </c>
      <c r="S11" s="73">
        <v>13</v>
      </c>
      <c r="Y11" s="119" t="s">
        <v>53</v>
      </c>
      <c r="Z11" s="120">
        <f>-622.68/4</f>
        <v>-155.66999999999999</v>
      </c>
      <c r="AA11" s="132"/>
      <c r="AB11" s="133"/>
      <c r="AC11" s="119"/>
      <c r="AD11" s="127"/>
      <c r="AE11" s="132"/>
      <c r="AF11" s="133"/>
      <c r="AG11" s="119"/>
      <c r="AH11" s="127"/>
      <c r="AI11" s="132"/>
      <c r="AJ11" s="133"/>
      <c r="AK11" s="119"/>
      <c r="AL11" s="127"/>
      <c r="AM11" s="132"/>
      <c r="AN11" s="133"/>
      <c r="AO11" s="119"/>
      <c r="AP11" s="127"/>
      <c r="AQ11" s="132"/>
      <c r="AR11" s="133"/>
      <c r="AS11" s="119"/>
      <c r="AT11" s="127"/>
      <c r="AU11" s="132"/>
      <c r="AV11" s="133"/>
      <c r="AW11" s="119"/>
      <c r="AX11" s="127"/>
    </row>
    <row r="12" spans="1:50" s="15" customFormat="1" x14ac:dyDescent="0.25">
      <c r="A12" s="116" t="s">
        <v>54</v>
      </c>
      <c r="B12" s="77">
        <f t="shared" ref="B12:P12" si="4">-(B10*0.15)</f>
        <v>-1241.8499999999999</v>
      </c>
      <c r="C12" s="29">
        <f t="shared" si="4"/>
        <v>-1331.1</v>
      </c>
      <c r="D12" s="29">
        <f t="shared" si="4"/>
        <v>-1420.35</v>
      </c>
      <c r="E12" s="29">
        <f t="shared" si="4"/>
        <v>-1509.6</v>
      </c>
      <c r="F12" s="29">
        <f t="shared" si="4"/>
        <v>-1598.85</v>
      </c>
      <c r="G12" s="29">
        <f t="shared" si="4"/>
        <v>-1688.1</v>
      </c>
      <c r="H12" s="29">
        <f t="shared" si="4"/>
        <v>-1777.35</v>
      </c>
      <c r="I12" s="29">
        <f t="shared" si="4"/>
        <v>-1866.6</v>
      </c>
      <c r="J12" s="29">
        <f t="shared" si="4"/>
        <v>-1955.85</v>
      </c>
      <c r="K12" s="29">
        <f t="shared" si="4"/>
        <v>-2045.1</v>
      </c>
      <c r="L12" s="29">
        <f t="shared" si="4"/>
        <v>-2134.35</v>
      </c>
      <c r="M12" s="29">
        <f t="shared" si="4"/>
        <v>-2223.6</v>
      </c>
      <c r="N12" s="29">
        <f t="shared" si="4"/>
        <v>-3547.5</v>
      </c>
      <c r="O12" s="29">
        <f t="shared" si="4"/>
        <v>-4440</v>
      </c>
      <c r="P12" s="49">
        <f t="shared" si="4"/>
        <v>-5332.5</v>
      </c>
      <c r="R12" s="54" t="s">
        <v>96</v>
      </c>
      <c r="S12" s="73">
        <v>3</v>
      </c>
      <c r="Y12" s="122" t="s">
        <v>55</v>
      </c>
      <c r="Z12" s="123">
        <f>-371.4/2</f>
        <v>-185.7</v>
      </c>
      <c r="AA12" s="134"/>
      <c r="AB12" s="135"/>
      <c r="AC12" s="122"/>
      <c r="AD12" s="128"/>
      <c r="AE12" s="134"/>
      <c r="AF12" s="135"/>
      <c r="AG12" s="122"/>
      <c r="AH12" s="128"/>
      <c r="AI12" s="134"/>
      <c r="AJ12" s="135"/>
      <c r="AK12" s="122"/>
      <c r="AL12" s="128"/>
      <c r="AM12" s="134"/>
      <c r="AN12" s="135"/>
      <c r="AO12" s="122"/>
      <c r="AP12" s="128"/>
      <c r="AQ12" s="134"/>
      <c r="AR12" s="135"/>
      <c r="AS12" s="122"/>
      <c r="AT12" s="128"/>
      <c r="AU12" s="134"/>
      <c r="AV12" s="135"/>
      <c r="AW12" s="122"/>
      <c r="AX12" s="128"/>
    </row>
    <row r="13" spans="1:50" x14ac:dyDescent="0.25">
      <c r="A13" s="114" t="s">
        <v>115</v>
      </c>
      <c r="B13" s="80">
        <f>C52</f>
        <v>4145</v>
      </c>
      <c r="C13" s="8">
        <f>I52</f>
        <v>645</v>
      </c>
      <c r="D13" s="8">
        <f>O52</f>
        <v>645</v>
      </c>
      <c r="E13" s="8">
        <f>U52</f>
        <v>645</v>
      </c>
      <c r="F13" s="8">
        <f>AA52</f>
        <v>645</v>
      </c>
      <c r="G13" s="8">
        <f>AG52</f>
        <v>645</v>
      </c>
      <c r="H13" s="8">
        <f>AM52</f>
        <v>645</v>
      </c>
      <c r="I13" s="8">
        <f>AS52</f>
        <v>645</v>
      </c>
      <c r="J13" s="8">
        <f>AY52</f>
        <v>645</v>
      </c>
      <c r="K13" s="8">
        <f>BE52</f>
        <v>645</v>
      </c>
      <c r="L13" s="8">
        <f>BK52</f>
        <v>645</v>
      </c>
      <c r="M13" s="8">
        <f>BQ52</f>
        <v>645</v>
      </c>
      <c r="N13" s="8">
        <f t="shared" ref="N13:P15" si="5">M13</f>
        <v>645</v>
      </c>
      <c r="O13" s="8">
        <f t="shared" si="5"/>
        <v>645</v>
      </c>
      <c r="P13" s="9">
        <f t="shared" si="5"/>
        <v>645</v>
      </c>
      <c r="R13" s="53" t="s">
        <v>97</v>
      </c>
      <c r="S13" s="73">
        <v>11</v>
      </c>
      <c r="Y13" s="119" t="s">
        <v>56</v>
      </c>
      <c r="Z13" s="120">
        <v>-41.05</v>
      </c>
      <c r="AA13" s="132"/>
      <c r="AB13" s="133"/>
      <c r="AC13" s="119"/>
      <c r="AD13" s="127"/>
      <c r="AE13" s="132"/>
      <c r="AF13" s="133"/>
      <c r="AG13" s="119"/>
      <c r="AH13" s="127"/>
      <c r="AI13" s="132"/>
      <c r="AJ13" s="133"/>
      <c r="AK13" s="119"/>
      <c r="AL13" s="127"/>
      <c r="AM13" s="132"/>
      <c r="AN13" s="133"/>
      <c r="AO13" s="119"/>
      <c r="AP13" s="127"/>
      <c r="AQ13" s="132"/>
      <c r="AR13" s="133"/>
      <c r="AS13" s="119"/>
      <c r="AT13" s="127"/>
      <c r="AU13" s="132"/>
      <c r="AV13" s="133"/>
      <c r="AW13" s="119"/>
      <c r="AX13" s="127"/>
    </row>
    <row r="14" spans="1:50" x14ac:dyDescent="0.25">
      <c r="A14" s="114" t="s">
        <v>111</v>
      </c>
      <c r="B14" s="80">
        <f>E52</f>
        <v>59.99</v>
      </c>
      <c r="C14" s="8">
        <f>K52</f>
        <v>59.99</v>
      </c>
      <c r="D14" s="8">
        <f>Q52</f>
        <v>59.99</v>
      </c>
      <c r="E14" s="8">
        <f>W52</f>
        <v>59.99</v>
      </c>
      <c r="F14" s="8">
        <f>AC52</f>
        <v>59.99</v>
      </c>
      <c r="G14" s="8">
        <f>AI52</f>
        <v>59.99</v>
      </c>
      <c r="H14" s="8">
        <f>AO52</f>
        <v>59.99</v>
      </c>
      <c r="I14" s="8">
        <f>AU52</f>
        <v>59.99</v>
      </c>
      <c r="J14" s="8">
        <f>BA52</f>
        <v>59.99</v>
      </c>
      <c r="K14" s="8">
        <f>BG52</f>
        <v>59.99</v>
      </c>
      <c r="L14" s="8">
        <f>BM52</f>
        <v>59.99</v>
      </c>
      <c r="M14" s="8">
        <f>BS52</f>
        <v>59.99</v>
      </c>
      <c r="N14" s="8">
        <f t="shared" si="5"/>
        <v>59.99</v>
      </c>
      <c r="O14" s="8">
        <f t="shared" si="5"/>
        <v>59.99</v>
      </c>
      <c r="P14" s="9">
        <f t="shared" si="5"/>
        <v>59.99</v>
      </c>
      <c r="R14" s="53" t="s">
        <v>98</v>
      </c>
      <c r="S14" s="73">
        <v>25</v>
      </c>
      <c r="Y14" s="119"/>
      <c r="Z14" s="120"/>
      <c r="AA14" s="132"/>
      <c r="AB14" s="133"/>
      <c r="AC14" s="119"/>
      <c r="AD14" s="127"/>
      <c r="AE14" s="132"/>
      <c r="AF14" s="133"/>
      <c r="AG14" s="119"/>
      <c r="AH14" s="127"/>
      <c r="AI14" s="132"/>
      <c r="AJ14" s="133"/>
      <c r="AK14" s="119"/>
      <c r="AL14" s="127"/>
      <c r="AM14" s="132"/>
      <c r="AN14" s="133"/>
      <c r="AO14" s="119"/>
      <c r="AP14" s="127"/>
      <c r="AQ14" s="132"/>
      <c r="AR14" s="133"/>
      <c r="AS14" s="119"/>
      <c r="AT14" s="127"/>
      <c r="AU14" s="132"/>
      <c r="AV14" s="133"/>
      <c r="AW14" s="119"/>
      <c r="AX14" s="127"/>
    </row>
    <row r="15" spans="1:50" x14ac:dyDescent="0.25">
      <c r="A15" s="114" t="s">
        <v>116</v>
      </c>
      <c r="B15" s="80">
        <f>G52</f>
        <v>-1495.7</v>
      </c>
      <c r="C15" s="8">
        <f>M52</f>
        <v>-25</v>
      </c>
      <c r="D15" s="8">
        <f>S52</f>
        <v>-25</v>
      </c>
      <c r="E15" s="8">
        <f>Y52</f>
        <v>-25</v>
      </c>
      <c r="F15" s="8">
        <f>AE52</f>
        <v>-25</v>
      </c>
      <c r="G15" s="8">
        <f>AK52</f>
        <v>-25</v>
      </c>
      <c r="H15" s="8">
        <f>AQ52</f>
        <v>-25</v>
      </c>
      <c r="I15" s="8">
        <f>AW52</f>
        <v>-25</v>
      </c>
      <c r="J15" s="8">
        <f>BC52</f>
        <v>-25</v>
      </c>
      <c r="K15" s="8">
        <f>BI52</f>
        <v>-25</v>
      </c>
      <c r="L15" s="8">
        <f>BO52</f>
        <v>-25</v>
      </c>
      <c r="M15" s="8">
        <f>BU52</f>
        <v>-25</v>
      </c>
      <c r="N15" s="8">
        <f t="shared" si="5"/>
        <v>-25</v>
      </c>
      <c r="O15" s="8">
        <f t="shared" si="5"/>
        <v>-25</v>
      </c>
      <c r="P15" s="9">
        <f t="shared" si="5"/>
        <v>-25</v>
      </c>
      <c r="Q15" s="184" t="s">
        <v>113</v>
      </c>
      <c r="R15" s="53" t="s">
        <v>99</v>
      </c>
      <c r="S15" s="73">
        <v>2</v>
      </c>
      <c r="Y15" s="119" t="s">
        <v>57</v>
      </c>
      <c r="Z15" s="120">
        <v>-21</v>
      </c>
      <c r="AA15" s="132"/>
      <c r="AB15" s="133"/>
      <c r="AC15" s="119"/>
      <c r="AD15" s="127"/>
      <c r="AE15" s="132"/>
      <c r="AF15" s="133"/>
      <c r="AG15" s="119"/>
      <c r="AH15" s="127"/>
      <c r="AI15" s="132"/>
      <c r="AJ15" s="133"/>
      <c r="AK15" s="119"/>
      <c r="AL15" s="127"/>
      <c r="AM15" s="132"/>
      <c r="AN15" s="133"/>
      <c r="AO15" s="119"/>
      <c r="AP15" s="127"/>
      <c r="AQ15" s="132"/>
      <c r="AR15" s="133"/>
      <c r="AS15" s="119"/>
      <c r="AT15" s="127"/>
      <c r="AU15" s="132"/>
      <c r="AV15" s="133"/>
      <c r="AW15" s="119"/>
      <c r="AX15" s="127"/>
    </row>
    <row r="16" spans="1:50" ht="15.75" thickBot="1" x14ac:dyDescent="0.3">
      <c r="A16" s="114" t="s">
        <v>112</v>
      </c>
      <c r="B16" s="80">
        <f>-B14*0.19</f>
        <v>-11.398100000000001</v>
      </c>
      <c r="C16" s="8">
        <f t="shared" ref="C16:P16" si="6">-C14*0.19</f>
        <v>-11.398100000000001</v>
      </c>
      <c r="D16" s="8">
        <f t="shared" si="6"/>
        <v>-11.398100000000001</v>
      </c>
      <c r="E16" s="8">
        <f t="shared" si="6"/>
        <v>-11.398100000000001</v>
      </c>
      <c r="F16" s="8">
        <f t="shared" si="6"/>
        <v>-11.398100000000001</v>
      </c>
      <c r="G16" s="8">
        <f t="shared" si="6"/>
        <v>-11.398100000000001</v>
      </c>
      <c r="H16" s="8">
        <f t="shared" si="6"/>
        <v>-11.398100000000001</v>
      </c>
      <c r="I16" s="8">
        <f t="shared" si="6"/>
        <v>-11.398100000000001</v>
      </c>
      <c r="J16" s="8">
        <f t="shared" si="6"/>
        <v>-11.398100000000001</v>
      </c>
      <c r="K16" s="8">
        <f t="shared" si="6"/>
        <v>-11.398100000000001</v>
      </c>
      <c r="L16" s="8">
        <f t="shared" si="6"/>
        <v>-11.398100000000001</v>
      </c>
      <c r="M16" s="8">
        <f t="shared" si="6"/>
        <v>-11.398100000000001</v>
      </c>
      <c r="N16" s="8">
        <f t="shared" si="6"/>
        <v>-11.398100000000001</v>
      </c>
      <c r="O16" s="8">
        <f t="shared" si="6"/>
        <v>-11.398100000000001</v>
      </c>
      <c r="P16" s="9">
        <f t="shared" si="6"/>
        <v>-11.398100000000001</v>
      </c>
      <c r="Q16" s="185">
        <f>SUM(B16:P16)</f>
        <v>-170.97150000000002</v>
      </c>
      <c r="R16" s="52" t="s">
        <v>100</v>
      </c>
      <c r="S16" s="74">
        <v>1.8</v>
      </c>
      <c r="Y16" s="119"/>
      <c r="Z16" s="120"/>
      <c r="AA16" s="132"/>
      <c r="AB16" s="133"/>
      <c r="AC16" s="119"/>
      <c r="AD16" s="127"/>
      <c r="AE16" s="132"/>
      <c r="AF16" s="133"/>
      <c r="AG16" s="119"/>
      <c r="AH16" s="127"/>
      <c r="AI16" s="132"/>
      <c r="AJ16" s="133"/>
      <c r="AK16" s="119"/>
      <c r="AL16" s="127"/>
      <c r="AM16" s="132"/>
      <c r="AN16" s="133"/>
      <c r="AO16" s="119"/>
      <c r="AP16" s="127"/>
      <c r="AQ16" s="132"/>
      <c r="AR16" s="133"/>
      <c r="AS16" s="119"/>
      <c r="AT16" s="127"/>
      <c r="AU16" s="132"/>
      <c r="AV16" s="133"/>
      <c r="AW16" s="119"/>
      <c r="AX16" s="127"/>
    </row>
    <row r="17" spans="1:60" ht="15.75" thickBot="1" x14ac:dyDescent="0.3">
      <c r="A17" s="114" t="s">
        <v>58</v>
      </c>
      <c r="B17" s="81">
        <f>B13+B14+B15+B16</f>
        <v>2697.8919000000001</v>
      </c>
      <c r="C17" s="10">
        <f t="shared" ref="C17:P17" si="7">C13+C14+C15+C16</f>
        <v>668.59190000000001</v>
      </c>
      <c r="D17" s="10">
        <f t="shared" si="7"/>
        <v>668.59190000000001</v>
      </c>
      <c r="E17" s="10">
        <f t="shared" si="7"/>
        <v>668.59190000000001</v>
      </c>
      <c r="F17" s="10">
        <f t="shared" si="7"/>
        <v>668.59190000000001</v>
      </c>
      <c r="G17" s="10">
        <f t="shared" si="7"/>
        <v>668.59190000000001</v>
      </c>
      <c r="H17" s="10">
        <f t="shared" si="7"/>
        <v>668.59190000000001</v>
      </c>
      <c r="I17" s="10">
        <f t="shared" si="7"/>
        <v>668.59190000000001</v>
      </c>
      <c r="J17" s="10">
        <f t="shared" si="7"/>
        <v>668.59190000000001</v>
      </c>
      <c r="K17" s="10">
        <f t="shared" si="7"/>
        <v>668.59190000000001</v>
      </c>
      <c r="L17" s="10">
        <f t="shared" si="7"/>
        <v>668.59190000000001</v>
      </c>
      <c r="M17" s="10">
        <f t="shared" si="7"/>
        <v>668.59190000000001</v>
      </c>
      <c r="N17" s="10">
        <f t="shared" si="7"/>
        <v>668.59190000000001</v>
      </c>
      <c r="O17" s="10">
        <f t="shared" si="7"/>
        <v>668.59190000000001</v>
      </c>
      <c r="P17" s="22">
        <f t="shared" si="7"/>
        <v>668.59190000000001</v>
      </c>
      <c r="R17" s="55" t="s">
        <v>101</v>
      </c>
      <c r="S17" s="75">
        <f>SUM(S9:S16)</f>
        <v>96.81</v>
      </c>
      <c r="Y17" s="119" t="s">
        <v>59</v>
      </c>
      <c r="Z17" s="120">
        <v>-78.63</v>
      </c>
      <c r="AA17" s="132"/>
      <c r="AB17" s="133"/>
      <c r="AC17" s="119"/>
      <c r="AD17" s="127"/>
      <c r="AE17" s="132"/>
      <c r="AF17" s="133"/>
      <c r="AG17" s="119"/>
      <c r="AH17" s="127"/>
      <c r="AI17" s="132"/>
      <c r="AJ17" s="133"/>
      <c r="AK17" s="119"/>
      <c r="AL17" s="127"/>
      <c r="AM17" s="132"/>
      <c r="AN17" s="133"/>
      <c r="AO17" s="119"/>
      <c r="AP17" s="127"/>
      <c r="AQ17" s="132"/>
      <c r="AR17" s="133"/>
      <c r="AS17" s="119"/>
      <c r="AT17" s="127"/>
      <c r="AU17" s="132"/>
      <c r="AV17" s="133"/>
      <c r="AW17" s="119"/>
      <c r="AX17" s="127"/>
    </row>
    <row r="18" spans="1:60" ht="15.75" thickBot="1" x14ac:dyDescent="0.3">
      <c r="A18" s="35" t="s">
        <v>60</v>
      </c>
      <c r="B18" s="78">
        <f>(B11+B17)</f>
        <v>9735.0419000000002</v>
      </c>
      <c r="C18" s="20">
        <f t="shared" ref="C18:P18" si="8">C11+C17</f>
        <v>8211.4918999999991</v>
      </c>
      <c r="D18" s="20">
        <f t="shared" si="8"/>
        <v>8717.2418999999991</v>
      </c>
      <c r="E18" s="20">
        <f t="shared" si="8"/>
        <v>9222.9918999999991</v>
      </c>
      <c r="F18" s="20">
        <f t="shared" si="8"/>
        <v>9728.7418999999991</v>
      </c>
      <c r="G18" s="20">
        <f t="shared" si="8"/>
        <v>10234.491899999999</v>
      </c>
      <c r="H18" s="20">
        <f t="shared" si="8"/>
        <v>10740.241899999999</v>
      </c>
      <c r="I18" s="20">
        <f t="shared" si="8"/>
        <v>11245.991899999999</v>
      </c>
      <c r="J18" s="20">
        <f t="shared" si="8"/>
        <v>11751.741899999999</v>
      </c>
      <c r="K18" s="20">
        <f t="shared" si="8"/>
        <v>12257.491899999999</v>
      </c>
      <c r="L18" s="20">
        <f t="shared" si="8"/>
        <v>12763.241899999999</v>
      </c>
      <c r="M18" s="20">
        <f t="shared" si="8"/>
        <v>13268.991899999999</v>
      </c>
      <c r="N18" s="20">
        <f t="shared" si="8"/>
        <v>20771.091899999999</v>
      </c>
      <c r="O18" s="20">
        <f t="shared" si="8"/>
        <v>25828.591899999999</v>
      </c>
      <c r="P18" s="21">
        <f t="shared" si="8"/>
        <v>30886.091899999999</v>
      </c>
      <c r="S18" s="3"/>
      <c r="Y18" s="119" t="s">
        <v>61</v>
      </c>
      <c r="Z18" s="120">
        <f>-67*0.27</f>
        <v>-18.09</v>
      </c>
      <c r="AA18" s="132"/>
      <c r="AB18" s="133"/>
      <c r="AC18" s="119"/>
      <c r="AD18" s="127"/>
      <c r="AE18" s="132"/>
      <c r="AF18" s="133"/>
      <c r="AG18" s="119"/>
      <c r="AH18" s="127"/>
      <c r="AI18" s="132"/>
      <c r="AJ18" s="133"/>
      <c r="AK18" s="119"/>
      <c r="AL18" s="127"/>
      <c r="AM18" s="132"/>
      <c r="AN18" s="133"/>
      <c r="AO18" s="119"/>
      <c r="AP18" s="127"/>
      <c r="AQ18" s="132"/>
      <c r="AR18" s="133"/>
      <c r="AS18" s="119"/>
      <c r="AT18" s="127"/>
      <c r="AU18" s="132"/>
      <c r="AV18" s="133"/>
      <c r="AW18" s="119"/>
      <c r="AX18" s="127"/>
    </row>
    <row r="19" spans="1:60" x14ac:dyDescent="0.25">
      <c r="A19" s="34" t="s">
        <v>62</v>
      </c>
      <c r="B19" s="79">
        <v>-5800</v>
      </c>
      <c r="C19" s="24">
        <v>-5800</v>
      </c>
      <c r="D19" s="24">
        <v>-5800</v>
      </c>
      <c r="E19" s="24">
        <v>-5800</v>
      </c>
      <c r="F19" s="24">
        <v>-5800</v>
      </c>
      <c r="G19" s="24">
        <v>-5800</v>
      </c>
      <c r="H19" s="24">
        <v>-5800</v>
      </c>
      <c r="I19" s="24">
        <v>-5800</v>
      </c>
      <c r="J19" s="24">
        <v>-5800</v>
      </c>
      <c r="K19" s="24">
        <v>-5800</v>
      </c>
      <c r="L19" s="24">
        <v>-5800</v>
      </c>
      <c r="M19" s="24">
        <v>-5800</v>
      </c>
      <c r="N19" s="24">
        <v>-5800</v>
      </c>
      <c r="O19" s="24">
        <v>-5800</v>
      </c>
      <c r="P19" s="46">
        <v>-5800</v>
      </c>
      <c r="S19" s="3"/>
      <c r="Y19" s="119" t="s">
        <v>63</v>
      </c>
      <c r="Z19" s="120">
        <f>-190.4*0.27</f>
        <v>-51.408000000000008</v>
      </c>
      <c r="AA19" s="132"/>
      <c r="AB19" s="133"/>
      <c r="AC19" s="119"/>
      <c r="AD19" s="127"/>
      <c r="AE19" s="132"/>
      <c r="AF19" s="133"/>
      <c r="AG19" s="119"/>
      <c r="AH19" s="127"/>
      <c r="AI19" s="132"/>
      <c r="AJ19" s="133"/>
      <c r="AK19" s="119"/>
      <c r="AL19" s="127"/>
      <c r="AM19" s="132"/>
      <c r="AN19" s="133"/>
      <c r="AO19" s="119"/>
      <c r="AP19" s="127"/>
      <c r="AQ19" s="132"/>
      <c r="AR19" s="133"/>
      <c r="AS19" s="119"/>
      <c r="AT19" s="127"/>
      <c r="AU19" s="132"/>
      <c r="AV19" s="133"/>
      <c r="AW19" s="119"/>
      <c r="AX19" s="127"/>
    </row>
    <row r="20" spans="1:60" x14ac:dyDescent="0.25">
      <c r="A20" s="31" t="s">
        <v>64</v>
      </c>
      <c r="B20" s="80">
        <f>Z31</f>
        <v>-1500.9179999999999</v>
      </c>
      <c r="C20" s="25">
        <f>Z31</f>
        <v>-1500.9179999999999</v>
      </c>
      <c r="D20" s="25">
        <f>Z31</f>
        <v>-1500.9179999999999</v>
      </c>
      <c r="E20" s="25">
        <f>Z31</f>
        <v>-1500.9179999999999</v>
      </c>
      <c r="F20" s="25">
        <f>Z31</f>
        <v>-1500.9179999999999</v>
      </c>
      <c r="G20" s="25">
        <f>Z31</f>
        <v>-1500.9179999999999</v>
      </c>
      <c r="H20" s="25">
        <f>Z31</f>
        <v>-1500.9179999999999</v>
      </c>
      <c r="I20" s="25">
        <f>Z31</f>
        <v>-1500.9179999999999</v>
      </c>
      <c r="J20" s="25">
        <f>Z31</f>
        <v>-1500.9179999999999</v>
      </c>
      <c r="K20" s="25">
        <f>Z31</f>
        <v>-1500.9179999999999</v>
      </c>
      <c r="L20" s="25">
        <f>Z31</f>
        <v>-1500.9179999999999</v>
      </c>
      <c r="M20" s="25">
        <f>Z31</f>
        <v>-1500.9179999999999</v>
      </c>
      <c r="N20" s="25">
        <f>Z31</f>
        <v>-1500.9179999999999</v>
      </c>
      <c r="O20" s="25">
        <f>Z31</f>
        <v>-1500.9179999999999</v>
      </c>
      <c r="P20" s="47">
        <f>Z31</f>
        <v>-1500.9179999999999</v>
      </c>
      <c r="Y20" s="119"/>
      <c r="Z20" s="120"/>
      <c r="AA20" s="132"/>
      <c r="AB20" s="133"/>
      <c r="AC20" s="119"/>
      <c r="AD20" s="127"/>
      <c r="AE20" s="132"/>
      <c r="AF20" s="133"/>
      <c r="AG20" s="119"/>
      <c r="AH20" s="127"/>
      <c r="AI20" s="132"/>
      <c r="AJ20" s="133"/>
      <c r="AK20" s="119"/>
      <c r="AL20" s="127"/>
      <c r="AM20" s="132"/>
      <c r="AN20" s="133"/>
      <c r="AO20" s="119"/>
      <c r="AP20" s="127"/>
      <c r="AQ20" s="132"/>
      <c r="AR20" s="133"/>
      <c r="AS20" s="119"/>
      <c r="AT20" s="127"/>
      <c r="AU20" s="132"/>
      <c r="AV20" s="133"/>
      <c r="AW20" s="119"/>
      <c r="AX20" s="127"/>
    </row>
    <row r="21" spans="1:60" x14ac:dyDescent="0.25">
      <c r="A21" s="31" t="s">
        <v>66</v>
      </c>
      <c r="B21" s="80">
        <f>AB31</f>
        <v>-774.18000000000006</v>
      </c>
      <c r="C21" s="25">
        <f>AD31</f>
        <v>-784.18000000000006</v>
      </c>
      <c r="D21" s="25">
        <f>AF31</f>
        <v>-794.18000000000006</v>
      </c>
      <c r="E21" s="25">
        <f>AH31</f>
        <v>-804.18000000000006</v>
      </c>
      <c r="F21" s="25">
        <f>AJ31</f>
        <v>-824.18000000000006</v>
      </c>
      <c r="G21" s="25">
        <f>AL31</f>
        <v>-844.18000000000006</v>
      </c>
      <c r="H21" s="25">
        <f>AN31</f>
        <v>-864.18000000000006</v>
      </c>
      <c r="I21" s="25">
        <f>AP31</f>
        <v>-884.18000000000006</v>
      </c>
      <c r="J21" s="25">
        <f>AR31</f>
        <v>-904.18000000000006</v>
      </c>
      <c r="K21" s="25">
        <f>AT31</f>
        <v>-924.18000000000006</v>
      </c>
      <c r="L21" s="25">
        <f>AV31</f>
        <v>-944.18</v>
      </c>
      <c r="M21" s="25">
        <f>AX31</f>
        <v>-964.18000000000006</v>
      </c>
      <c r="N21" s="25">
        <f>M21</f>
        <v>-964.18000000000006</v>
      </c>
      <c r="O21" s="25">
        <f>N21</f>
        <v>-964.18000000000006</v>
      </c>
      <c r="P21" s="47">
        <f>O21</f>
        <v>-964.18000000000006</v>
      </c>
      <c r="R21" s="2"/>
      <c r="Y21" s="119"/>
      <c r="Z21" s="120"/>
      <c r="AA21" s="132"/>
      <c r="AB21" s="133"/>
      <c r="AC21" s="119"/>
      <c r="AD21" s="127"/>
      <c r="AE21" s="132"/>
      <c r="AF21" s="133"/>
      <c r="AG21" s="119"/>
      <c r="AH21" s="127"/>
      <c r="AI21" s="132"/>
      <c r="AJ21" s="133"/>
      <c r="AK21" s="119"/>
      <c r="AL21" s="127"/>
      <c r="AM21" s="132"/>
      <c r="AN21" s="133"/>
      <c r="AO21" s="119"/>
      <c r="AP21" s="127"/>
      <c r="AQ21" s="132"/>
      <c r="AR21" s="133"/>
      <c r="AS21" s="119"/>
      <c r="AT21" s="127"/>
      <c r="AU21" s="132"/>
      <c r="AV21" s="133"/>
      <c r="AW21" s="119"/>
      <c r="AX21" s="127"/>
    </row>
    <row r="22" spans="1:60" x14ac:dyDescent="0.25">
      <c r="A22" s="31" t="s">
        <v>68</v>
      </c>
      <c r="B22" s="80">
        <f>B77</f>
        <v>-2600</v>
      </c>
      <c r="C22" s="8">
        <f>D77</f>
        <v>-2600</v>
      </c>
      <c r="D22" s="8">
        <f>F77</f>
        <v>-2600</v>
      </c>
      <c r="E22" s="8">
        <f>H77</f>
        <v>-2600</v>
      </c>
      <c r="F22" s="8">
        <f>J77</f>
        <v>-2600</v>
      </c>
      <c r="G22" s="8">
        <f>L77</f>
        <v>-2600</v>
      </c>
      <c r="H22" s="8">
        <f>N77</f>
        <v>-2600</v>
      </c>
      <c r="I22" s="8">
        <f>P77</f>
        <v>-3380</v>
      </c>
      <c r="J22" s="8">
        <f>R77</f>
        <v>-3380</v>
      </c>
      <c r="K22" s="8">
        <f>T77</f>
        <v>-3380</v>
      </c>
      <c r="L22" s="8">
        <f>V77</f>
        <v>-3380</v>
      </c>
      <c r="M22" s="8">
        <f>X77</f>
        <v>-3660</v>
      </c>
      <c r="N22" s="8">
        <f>M22-2600</f>
        <v>-6260</v>
      </c>
      <c r="O22" s="8">
        <f>N22-530</f>
        <v>-6790</v>
      </c>
      <c r="P22" s="9">
        <f>O22-2600</f>
        <v>-9390</v>
      </c>
      <c r="Y22" s="119"/>
      <c r="Z22" s="120"/>
      <c r="AA22" s="132"/>
      <c r="AB22" s="133"/>
      <c r="AC22" s="119"/>
      <c r="AD22" s="127"/>
      <c r="AE22" s="132"/>
      <c r="AF22" s="133"/>
      <c r="AG22" s="119"/>
      <c r="AH22" s="127"/>
      <c r="AI22" s="132"/>
      <c r="AJ22" s="133"/>
      <c r="AK22" s="119"/>
      <c r="AL22" s="127"/>
      <c r="AM22" s="132"/>
      <c r="AN22" s="133"/>
      <c r="AO22" s="119"/>
      <c r="AP22" s="127"/>
      <c r="AQ22" s="132"/>
      <c r="AR22" s="133"/>
      <c r="AS22" s="119"/>
      <c r="AT22" s="127"/>
      <c r="AU22" s="132"/>
      <c r="AV22" s="133"/>
      <c r="AW22" s="119"/>
      <c r="AX22" s="127"/>
    </row>
    <row r="23" spans="1:60" x14ac:dyDescent="0.25">
      <c r="A23" s="31" t="s">
        <v>69</v>
      </c>
      <c r="B23" s="80">
        <f>C77</f>
        <v>-400</v>
      </c>
      <c r="C23" s="8">
        <f>E77</f>
        <v>-400</v>
      </c>
      <c r="D23" s="8">
        <f>G77</f>
        <v>-400</v>
      </c>
      <c r="E23" s="8">
        <f>I77</f>
        <v>-400</v>
      </c>
      <c r="F23" s="8">
        <f>K77</f>
        <v>-400</v>
      </c>
      <c r="G23" s="8">
        <f>M77</f>
        <v>-400</v>
      </c>
      <c r="H23" s="8">
        <f>O77</f>
        <v>-400</v>
      </c>
      <c r="I23" s="8">
        <f>Q77</f>
        <v>-580</v>
      </c>
      <c r="J23" s="8">
        <f>S77</f>
        <v>-580</v>
      </c>
      <c r="K23" s="8">
        <f>U77</f>
        <v>-580</v>
      </c>
      <c r="L23" s="8">
        <f>W77</f>
        <v>-580</v>
      </c>
      <c r="M23" s="8">
        <f>Y77</f>
        <v>-640</v>
      </c>
      <c r="N23" s="8">
        <f>M23-400</f>
        <v>-1040</v>
      </c>
      <c r="O23" s="8">
        <f>N23-120</f>
        <v>-1160</v>
      </c>
      <c r="P23" s="9">
        <f>O23-400</f>
        <v>-1560</v>
      </c>
      <c r="Q23" s="2"/>
      <c r="Y23" s="119"/>
      <c r="Z23" s="120"/>
      <c r="AA23" s="132"/>
      <c r="AB23" s="133"/>
      <c r="AC23" s="119"/>
      <c r="AD23" s="127"/>
      <c r="AE23" s="132"/>
      <c r="AF23" s="133"/>
      <c r="AG23" s="119"/>
      <c r="AH23" s="127"/>
      <c r="AI23" s="132"/>
      <c r="AJ23" s="133"/>
      <c r="AK23" s="119"/>
      <c r="AL23" s="127"/>
      <c r="AM23" s="132"/>
      <c r="AN23" s="133"/>
      <c r="AO23" s="119"/>
      <c r="AP23" s="127"/>
      <c r="AQ23" s="132"/>
      <c r="AR23" s="133"/>
      <c r="AS23" s="119"/>
      <c r="AT23" s="127"/>
      <c r="AU23" s="132"/>
      <c r="AV23" s="133"/>
      <c r="AW23" s="119"/>
      <c r="AX23" s="127"/>
    </row>
    <row r="24" spans="1:60" ht="15.75" thickBot="1" x14ac:dyDescent="0.3">
      <c r="A24" s="32" t="s">
        <v>126</v>
      </c>
      <c r="B24" s="8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2"/>
      <c r="Q24" s="186" t="s">
        <v>70</v>
      </c>
      <c r="R24" s="186" t="s">
        <v>71</v>
      </c>
      <c r="T24" s="39" t="s">
        <v>72</v>
      </c>
      <c r="U24" s="39" t="s">
        <v>73</v>
      </c>
      <c r="Y24" s="119"/>
      <c r="Z24" s="120"/>
      <c r="AA24" s="132"/>
      <c r="AB24" s="133"/>
      <c r="AC24" s="119"/>
      <c r="AD24" s="127"/>
      <c r="AE24" s="132"/>
      <c r="AF24" s="133"/>
      <c r="AG24" s="119"/>
      <c r="AH24" s="127"/>
      <c r="AI24" s="132"/>
      <c r="AJ24" s="133"/>
      <c r="AK24" s="119"/>
      <c r="AL24" s="127"/>
      <c r="AM24" s="132"/>
      <c r="AN24" s="133"/>
      <c r="AO24" s="119"/>
      <c r="AP24" s="127"/>
      <c r="AQ24" s="132"/>
      <c r="AR24" s="133"/>
      <c r="AS24" s="119"/>
      <c r="AT24" s="127"/>
      <c r="AU24" s="132"/>
      <c r="AV24" s="133"/>
      <c r="AW24" s="119"/>
      <c r="AX24" s="127"/>
    </row>
    <row r="25" spans="1:60" ht="15.75" thickBot="1" x14ac:dyDescent="0.3">
      <c r="A25" s="36" t="s">
        <v>74</v>
      </c>
      <c r="B25" s="66">
        <f t="shared" ref="B25:P25" si="9">SUM(B18:B24)</f>
        <v>-1340.0560999999996</v>
      </c>
      <c r="C25" s="37">
        <f t="shared" si="9"/>
        <v>-2873.6061000000009</v>
      </c>
      <c r="D25" s="37">
        <f t="shared" si="9"/>
        <v>-2377.8561000000009</v>
      </c>
      <c r="E25" s="37">
        <f t="shared" si="9"/>
        <v>-1882.1061000000009</v>
      </c>
      <c r="F25" s="37">
        <f t="shared" si="9"/>
        <v>-1396.3561000000007</v>
      </c>
      <c r="G25" s="37">
        <f t="shared" si="9"/>
        <v>-910.60610000000088</v>
      </c>
      <c r="H25" s="37">
        <f t="shared" si="9"/>
        <v>-424.85610000000088</v>
      </c>
      <c r="I25" s="37">
        <f t="shared" si="9"/>
        <v>-899.10610000000088</v>
      </c>
      <c r="J25" s="37">
        <f t="shared" si="9"/>
        <v>-413.35610000000088</v>
      </c>
      <c r="K25" s="37">
        <f t="shared" si="9"/>
        <v>72.393899999999121</v>
      </c>
      <c r="L25" s="37">
        <f t="shared" si="9"/>
        <v>558.14389999999912</v>
      </c>
      <c r="M25" s="37">
        <f t="shared" si="9"/>
        <v>703.89389999999912</v>
      </c>
      <c r="N25" s="37">
        <f t="shared" si="9"/>
        <v>5205.9938999999995</v>
      </c>
      <c r="O25" s="37">
        <f t="shared" si="9"/>
        <v>9613.4938999999977</v>
      </c>
      <c r="P25" s="38">
        <f t="shared" si="9"/>
        <v>11670.993899999998</v>
      </c>
      <c r="Q25" s="187">
        <f>SUM(B25:M25)</f>
        <v>-11183.473200000009</v>
      </c>
      <c r="R25" s="187">
        <f>Q25/12</f>
        <v>-931.95610000000079</v>
      </c>
      <c r="T25" s="188">
        <f>R25</f>
        <v>-931.95610000000079</v>
      </c>
      <c r="U25" s="188">
        <f>((T25*12)-((((T25*12)-9984)*0.35)))/12</f>
        <v>-314.57146500000061</v>
      </c>
      <c r="Y25" s="119"/>
      <c r="Z25" s="120"/>
      <c r="AA25" s="132"/>
      <c r="AB25" s="133"/>
      <c r="AC25" s="119"/>
      <c r="AD25" s="127"/>
      <c r="AE25" s="132"/>
      <c r="AF25" s="133"/>
      <c r="AG25" s="119"/>
      <c r="AH25" s="127"/>
      <c r="AI25" s="132"/>
      <c r="AJ25" s="133"/>
      <c r="AK25" s="119"/>
      <c r="AL25" s="127"/>
      <c r="AM25" s="132"/>
      <c r="AN25" s="133"/>
      <c r="AO25" s="119"/>
      <c r="AP25" s="127"/>
      <c r="AQ25" s="132"/>
      <c r="AR25" s="133"/>
      <c r="AS25" s="119"/>
      <c r="AT25" s="127"/>
      <c r="AU25" s="132"/>
      <c r="AV25" s="133"/>
      <c r="AW25" s="119"/>
      <c r="AX25" s="127"/>
    </row>
    <row r="26" spans="1:60" x14ac:dyDescent="0.25">
      <c r="Q26" s="2"/>
      <c r="Y26" s="119"/>
      <c r="Z26" s="120"/>
      <c r="AA26" s="132"/>
      <c r="AB26" s="133"/>
      <c r="AC26" s="119"/>
      <c r="AD26" s="127"/>
      <c r="AE26" s="132"/>
      <c r="AF26" s="133"/>
      <c r="AG26" s="119"/>
      <c r="AH26" s="127"/>
      <c r="AI26" s="132"/>
      <c r="AJ26" s="133"/>
      <c r="AK26" s="119"/>
      <c r="AL26" s="127"/>
      <c r="AM26" s="132"/>
      <c r="AN26" s="133"/>
      <c r="AO26" s="119"/>
      <c r="AP26" s="127"/>
      <c r="AQ26" s="132"/>
      <c r="AR26" s="133"/>
      <c r="AS26" s="119"/>
      <c r="AT26" s="127"/>
      <c r="AU26" s="132"/>
      <c r="AV26" s="133"/>
      <c r="AW26" s="119"/>
      <c r="AX26" s="127"/>
    </row>
    <row r="27" spans="1:60" x14ac:dyDescent="0.25">
      <c r="Q27" s="3"/>
      <c r="R27" s="1"/>
      <c r="T27" s="39" t="s">
        <v>75</v>
      </c>
      <c r="U27" s="188">
        <f>T25-U25</f>
        <v>-617.38463500000012</v>
      </c>
      <c r="Y27" s="119"/>
      <c r="Z27" s="120"/>
      <c r="AA27" s="132"/>
      <c r="AB27" s="133"/>
      <c r="AC27" s="119"/>
      <c r="AD27" s="127"/>
      <c r="AE27" s="132"/>
      <c r="AF27" s="133"/>
      <c r="AG27" s="119"/>
      <c r="AH27" s="127"/>
      <c r="AI27" s="132"/>
      <c r="AJ27" s="133"/>
      <c r="AK27" s="119"/>
      <c r="AL27" s="127"/>
      <c r="AM27" s="132"/>
      <c r="AN27" s="133"/>
      <c r="AO27" s="119"/>
      <c r="AP27" s="127"/>
      <c r="AQ27" s="132"/>
      <c r="AR27" s="133"/>
      <c r="AS27" s="119"/>
      <c r="AT27" s="127"/>
      <c r="AU27" s="132"/>
      <c r="AV27" s="133"/>
      <c r="AW27" s="119"/>
      <c r="AX27" s="127"/>
    </row>
    <row r="28" spans="1:60" x14ac:dyDescent="0.25">
      <c r="J28" s="5"/>
      <c r="K28" s="5"/>
      <c r="R28" s="4"/>
      <c r="T28" s="39" t="s">
        <v>76</v>
      </c>
      <c r="U28" s="189">
        <f>12*U27</f>
        <v>-7408.6156200000014</v>
      </c>
      <c r="Y28" s="119"/>
      <c r="Z28" s="120"/>
      <c r="AA28" s="132"/>
      <c r="AB28" s="133"/>
      <c r="AC28" s="119"/>
      <c r="AD28" s="127"/>
      <c r="AE28" s="132"/>
      <c r="AF28" s="133"/>
      <c r="AG28" s="119"/>
      <c r="AH28" s="127"/>
      <c r="AI28" s="132"/>
      <c r="AJ28" s="133"/>
      <c r="AK28" s="119"/>
      <c r="AL28" s="127"/>
      <c r="AM28" s="132"/>
      <c r="AN28" s="133"/>
      <c r="AO28" s="119"/>
      <c r="AP28" s="127"/>
      <c r="AQ28" s="132"/>
      <c r="AR28" s="133"/>
      <c r="AS28" s="119"/>
      <c r="AT28" s="127"/>
      <c r="AU28" s="132"/>
      <c r="AV28" s="133"/>
      <c r="AW28" s="119"/>
      <c r="AX28" s="127"/>
    </row>
    <row r="29" spans="1:60" x14ac:dyDescent="0.25">
      <c r="J29" s="71"/>
      <c r="Q29" s="1"/>
      <c r="T29" s="39" t="s">
        <v>114</v>
      </c>
      <c r="U29" s="190">
        <f>Q16-U28</f>
        <v>7237.6441200000017</v>
      </c>
      <c r="Y29" s="119"/>
      <c r="Z29" s="120"/>
      <c r="AA29" s="132"/>
      <c r="AB29" s="136"/>
      <c r="AC29" s="119"/>
      <c r="AD29" s="129"/>
      <c r="AE29" s="132"/>
      <c r="AF29" s="136"/>
      <c r="AG29" s="119"/>
      <c r="AH29" s="129"/>
      <c r="AI29" s="132"/>
      <c r="AJ29" s="136"/>
      <c r="AK29" s="119"/>
      <c r="AL29" s="129"/>
      <c r="AM29" s="132"/>
      <c r="AN29" s="136"/>
      <c r="AO29" s="119"/>
      <c r="AP29" s="129"/>
      <c r="AQ29" s="132"/>
      <c r="AR29" s="136"/>
      <c r="AS29" s="119"/>
      <c r="AT29" s="129"/>
      <c r="AU29" s="132"/>
      <c r="AV29" s="136"/>
      <c r="AW29" s="119"/>
      <c r="AX29" s="129"/>
    </row>
    <row r="30" spans="1:60" ht="15.75" thickBot="1" x14ac:dyDescent="0.3">
      <c r="J30" s="71"/>
      <c r="Q30" s="4"/>
      <c r="T30" s="191" t="s">
        <v>124</v>
      </c>
      <c r="Y30" s="124"/>
      <c r="Z30" s="125"/>
      <c r="AA30" s="132"/>
      <c r="AB30" s="133"/>
      <c r="AC30" s="119"/>
      <c r="AD30" s="127"/>
      <c r="AE30" s="132"/>
      <c r="AF30" s="133"/>
      <c r="AG30" s="119"/>
      <c r="AH30" s="127"/>
      <c r="AI30" s="132"/>
      <c r="AJ30" s="133"/>
      <c r="AK30" s="119"/>
      <c r="AL30" s="127"/>
      <c r="AM30" s="132"/>
      <c r="AN30" s="133"/>
      <c r="AO30" s="119"/>
      <c r="AP30" s="127"/>
      <c r="AQ30" s="132"/>
      <c r="AR30" s="133"/>
      <c r="AS30" s="119"/>
      <c r="AT30" s="127"/>
      <c r="AU30" s="132"/>
      <c r="AV30" s="133"/>
      <c r="AW30" s="119"/>
      <c r="AX30" s="127"/>
    </row>
    <row r="31" spans="1:60" ht="15.75" thickBot="1" x14ac:dyDescent="0.3">
      <c r="J31" s="71"/>
      <c r="Y31" s="41"/>
      <c r="Z31" s="42">
        <f>SUM(Z3:Z30)</f>
        <v>-1500.9179999999999</v>
      </c>
      <c r="AA31" s="41"/>
      <c r="AB31" s="42">
        <f>SUM(AB3:AB30)</f>
        <v>-774.18000000000006</v>
      </c>
      <c r="AC31" s="42"/>
      <c r="AD31" s="42">
        <f>SUM(AD3:AD30)</f>
        <v>-784.18000000000006</v>
      </c>
      <c r="AE31" s="42"/>
      <c r="AF31" s="42">
        <f>SUM(AF3:AF30)</f>
        <v>-794.18000000000006</v>
      </c>
      <c r="AG31" s="42"/>
      <c r="AH31" s="42">
        <f>SUM(AH3:AH30)</f>
        <v>-804.18000000000006</v>
      </c>
      <c r="AI31" s="42"/>
      <c r="AJ31" s="42">
        <f>SUM(AJ3:AJ30)</f>
        <v>-824.18000000000006</v>
      </c>
      <c r="AK31" s="42"/>
      <c r="AL31" s="42">
        <f>SUM(AL3:AL30)</f>
        <v>-844.18000000000006</v>
      </c>
      <c r="AM31" s="42"/>
      <c r="AN31" s="42">
        <f>SUM(AN3:AN30)</f>
        <v>-864.18000000000006</v>
      </c>
      <c r="AO31" s="42"/>
      <c r="AP31" s="42">
        <f>SUM(AP3:AP30)</f>
        <v>-884.18000000000006</v>
      </c>
      <c r="AQ31" s="42"/>
      <c r="AR31" s="42">
        <f>SUM(AR3:AR30)</f>
        <v>-904.18000000000006</v>
      </c>
      <c r="AS31" s="42"/>
      <c r="AT31" s="42">
        <f>SUM(AT3:AT30)</f>
        <v>-924.18000000000006</v>
      </c>
      <c r="AU31" s="42"/>
      <c r="AV31" s="42">
        <f>SUM(AV3:AV30)</f>
        <v>-944.18</v>
      </c>
      <c r="AW31" s="42"/>
      <c r="AX31" s="42">
        <f>SUM(AX3:AX30)</f>
        <v>-964.18000000000006</v>
      </c>
    </row>
    <row r="32" spans="1:60" ht="15.75" thickBot="1" x14ac:dyDescent="0.3">
      <c r="J32" s="71"/>
      <c r="Y32" s="82"/>
      <c r="Z32" s="109"/>
      <c r="AA32" s="82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73" x14ac:dyDescent="0.25">
      <c r="A33" s="30" t="s">
        <v>109</v>
      </c>
      <c r="B33" s="90" t="s">
        <v>78</v>
      </c>
      <c r="C33" s="91"/>
      <c r="D33" s="92"/>
      <c r="E33" s="91"/>
      <c r="F33" s="91"/>
      <c r="G33" s="93"/>
      <c r="H33" s="90" t="s">
        <v>79</v>
      </c>
      <c r="I33" s="91"/>
      <c r="J33" s="92"/>
      <c r="K33" s="91"/>
      <c r="L33" s="91"/>
      <c r="M33" s="93"/>
      <c r="N33" s="90" t="s">
        <v>80</v>
      </c>
      <c r="O33" s="91"/>
      <c r="P33" s="92"/>
      <c r="Q33" s="91"/>
      <c r="R33" s="91"/>
      <c r="S33" s="93"/>
      <c r="T33" s="90" t="s">
        <v>81</v>
      </c>
      <c r="U33" s="91"/>
      <c r="V33" s="92"/>
      <c r="W33" s="91"/>
      <c r="X33" s="91"/>
      <c r="Y33" s="93"/>
      <c r="Z33" s="90" t="s">
        <v>82</v>
      </c>
      <c r="AA33" s="91"/>
      <c r="AB33" s="92"/>
      <c r="AC33" s="105"/>
      <c r="AD33" s="105"/>
      <c r="AE33" s="106"/>
      <c r="AF33" s="107" t="s">
        <v>83</v>
      </c>
      <c r="AG33" s="105"/>
      <c r="AH33" s="108"/>
      <c r="AI33" s="105"/>
      <c r="AJ33" s="105"/>
      <c r="AK33" s="106"/>
      <c r="AL33" s="107" t="s">
        <v>84</v>
      </c>
      <c r="AM33" s="105"/>
      <c r="AN33" s="108"/>
      <c r="AO33" s="105"/>
      <c r="AP33" s="105"/>
      <c r="AQ33" s="106"/>
      <c r="AR33" s="107" t="s">
        <v>85</v>
      </c>
      <c r="AS33" s="105"/>
      <c r="AT33" s="108"/>
      <c r="AU33" s="105"/>
      <c r="AV33" s="105"/>
      <c r="AW33" s="106"/>
      <c r="AX33" s="107" t="s">
        <v>86</v>
      </c>
      <c r="AY33" s="105"/>
      <c r="AZ33" s="108"/>
      <c r="BA33" s="105"/>
      <c r="BB33" s="105"/>
      <c r="BC33" s="106"/>
      <c r="BD33" s="107" t="s">
        <v>87</v>
      </c>
      <c r="BE33" s="105"/>
      <c r="BF33" s="108"/>
      <c r="BG33" s="105"/>
      <c r="BH33" s="105"/>
      <c r="BI33" s="93"/>
      <c r="BJ33" s="90" t="s">
        <v>88</v>
      </c>
      <c r="BK33" s="91"/>
      <c r="BL33" s="92"/>
      <c r="BM33" s="91"/>
      <c r="BN33" s="91"/>
      <c r="BO33" s="93"/>
      <c r="BP33" s="90" t="s">
        <v>89</v>
      </c>
      <c r="BQ33" s="91"/>
      <c r="BR33" s="92"/>
      <c r="BS33" s="91"/>
      <c r="BT33" s="91"/>
      <c r="BU33" s="93"/>
    </row>
    <row r="34" spans="1:73" ht="15.75" thickBot="1" x14ac:dyDescent="0.3">
      <c r="A34" s="96"/>
      <c r="B34" s="94" t="s">
        <v>117</v>
      </c>
      <c r="C34" s="89" t="s">
        <v>118</v>
      </c>
      <c r="D34" s="89" t="s">
        <v>119</v>
      </c>
      <c r="E34" s="89" t="s">
        <v>110</v>
      </c>
      <c r="F34" s="113" t="s">
        <v>122</v>
      </c>
      <c r="G34" s="95" t="s">
        <v>120</v>
      </c>
      <c r="H34" s="94" t="s">
        <v>117</v>
      </c>
      <c r="I34" s="89" t="s">
        <v>118</v>
      </c>
      <c r="J34" s="89" t="s">
        <v>119</v>
      </c>
      <c r="K34" s="89" t="s">
        <v>110</v>
      </c>
      <c r="L34" s="113" t="s">
        <v>122</v>
      </c>
      <c r="M34" s="95" t="s">
        <v>120</v>
      </c>
      <c r="N34" s="94" t="s">
        <v>117</v>
      </c>
      <c r="O34" s="89" t="s">
        <v>118</v>
      </c>
      <c r="P34" s="89" t="s">
        <v>119</v>
      </c>
      <c r="Q34" s="89" t="s">
        <v>110</v>
      </c>
      <c r="R34" s="113" t="s">
        <v>122</v>
      </c>
      <c r="S34" s="95" t="s">
        <v>120</v>
      </c>
      <c r="T34" s="94" t="s">
        <v>117</v>
      </c>
      <c r="U34" s="89" t="s">
        <v>118</v>
      </c>
      <c r="V34" s="89" t="s">
        <v>119</v>
      </c>
      <c r="W34" s="89" t="s">
        <v>110</v>
      </c>
      <c r="X34" s="113" t="s">
        <v>122</v>
      </c>
      <c r="Y34" s="95" t="s">
        <v>120</v>
      </c>
      <c r="Z34" s="94" t="s">
        <v>117</v>
      </c>
      <c r="AA34" s="89" t="s">
        <v>118</v>
      </c>
      <c r="AB34" s="89" t="s">
        <v>119</v>
      </c>
      <c r="AC34" s="89" t="s">
        <v>110</v>
      </c>
      <c r="AD34" s="113" t="s">
        <v>122</v>
      </c>
      <c r="AE34" s="95" t="s">
        <v>120</v>
      </c>
      <c r="AF34" s="94" t="s">
        <v>117</v>
      </c>
      <c r="AG34" s="89" t="s">
        <v>118</v>
      </c>
      <c r="AH34" s="89" t="s">
        <v>119</v>
      </c>
      <c r="AI34" s="89" t="s">
        <v>110</v>
      </c>
      <c r="AJ34" s="113" t="s">
        <v>122</v>
      </c>
      <c r="AK34" s="95" t="s">
        <v>120</v>
      </c>
      <c r="AL34" s="94" t="s">
        <v>117</v>
      </c>
      <c r="AM34" s="89" t="s">
        <v>118</v>
      </c>
      <c r="AN34" s="89" t="s">
        <v>119</v>
      </c>
      <c r="AO34" s="89" t="s">
        <v>110</v>
      </c>
      <c r="AP34" s="113" t="s">
        <v>122</v>
      </c>
      <c r="AQ34" s="95" t="s">
        <v>120</v>
      </c>
      <c r="AR34" s="94" t="s">
        <v>117</v>
      </c>
      <c r="AS34" s="89" t="s">
        <v>118</v>
      </c>
      <c r="AT34" s="89" t="s">
        <v>119</v>
      </c>
      <c r="AU34" s="89" t="s">
        <v>110</v>
      </c>
      <c r="AV34" s="113" t="s">
        <v>122</v>
      </c>
      <c r="AW34" s="95" t="s">
        <v>120</v>
      </c>
      <c r="AX34" s="94" t="s">
        <v>117</v>
      </c>
      <c r="AY34" s="89" t="s">
        <v>118</v>
      </c>
      <c r="AZ34" s="89" t="s">
        <v>119</v>
      </c>
      <c r="BA34" s="89" t="s">
        <v>110</v>
      </c>
      <c r="BB34" s="113" t="s">
        <v>122</v>
      </c>
      <c r="BC34" s="95" t="s">
        <v>120</v>
      </c>
      <c r="BD34" s="94" t="s">
        <v>117</v>
      </c>
      <c r="BE34" s="89" t="s">
        <v>118</v>
      </c>
      <c r="BF34" s="89" t="s">
        <v>119</v>
      </c>
      <c r="BG34" s="89" t="s">
        <v>110</v>
      </c>
      <c r="BH34" s="113" t="s">
        <v>122</v>
      </c>
      <c r="BI34" s="95" t="s">
        <v>120</v>
      </c>
      <c r="BJ34" s="94" t="s">
        <v>117</v>
      </c>
      <c r="BK34" s="89" t="s">
        <v>118</v>
      </c>
      <c r="BL34" s="89" t="s">
        <v>119</v>
      </c>
      <c r="BM34" s="89" t="s">
        <v>110</v>
      </c>
      <c r="BN34" s="113" t="s">
        <v>122</v>
      </c>
      <c r="BO34" s="95" t="s">
        <v>120</v>
      </c>
      <c r="BP34" s="94" t="s">
        <v>117</v>
      </c>
      <c r="BQ34" s="89" t="s">
        <v>118</v>
      </c>
      <c r="BR34" s="89" t="s">
        <v>119</v>
      </c>
      <c r="BS34" s="89" t="s">
        <v>110</v>
      </c>
      <c r="BT34" s="113" t="s">
        <v>122</v>
      </c>
      <c r="BU34" s="95" t="s">
        <v>120</v>
      </c>
    </row>
    <row r="35" spans="1:73" s="2" customFormat="1" x14ac:dyDescent="0.25">
      <c r="A35" s="97"/>
      <c r="B35" s="137">
        <f>B7*B6</f>
        <v>8330</v>
      </c>
      <c r="C35" s="138">
        <f>(B7-65)*129</f>
        <v>645</v>
      </c>
      <c r="D35" s="138">
        <v>99</v>
      </c>
      <c r="E35" s="138">
        <v>59.99</v>
      </c>
      <c r="F35" s="138">
        <v>-150</v>
      </c>
      <c r="G35" s="139">
        <v>-25</v>
      </c>
      <c r="H35" s="146">
        <f>C6*C7</f>
        <v>8925</v>
      </c>
      <c r="I35" s="147">
        <f>(C7-B7)*129</f>
        <v>645</v>
      </c>
      <c r="J35" s="147">
        <v>99</v>
      </c>
      <c r="K35" s="147">
        <v>59.99</v>
      </c>
      <c r="L35" s="147">
        <v>-150</v>
      </c>
      <c r="M35" s="148">
        <v>-25</v>
      </c>
      <c r="N35" s="137">
        <f>D6*D7</f>
        <v>9520</v>
      </c>
      <c r="O35" s="138">
        <f>(D7-C7)*129</f>
        <v>645</v>
      </c>
      <c r="P35" s="138">
        <v>99</v>
      </c>
      <c r="Q35" s="138">
        <v>59.99</v>
      </c>
      <c r="R35" s="138">
        <v>-150</v>
      </c>
      <c r="S35" s="139">
        <v>-25</v>
      </c>
      <c r="T35" s="146">
        <f>E6*E7</f>
        <v>10115</v>
      </c>
      <c r="U35" s="147">
        <f>(E7-D7)*129</f>
        <v>645</v>
      </c>
      <c r="V35" s="147">
        <v>99</v>
      </c>
      <c r="W35" s="147">
        <v>59.99</v>
      </c>
      <c r="X35" s="147">
        <v>-150</v>
      </c>
      <c r="Y35" s="148">
        <v>-25</v>
      </c>
      <c r="Z35" s="137">
        <f>F6*F7</f>
        <v>10710</v>
      </c>
      <c r="AA35" s="138">
        <f>(F7-E7)*129</f>
        <v>645</v>
      </c>
      <c r="AB35" s="138">
        <v>99</v>
      </c>
      <c r="AC35" s="138">
        <v>59.99</v>
      </c>
      <c r="AD35" s="138">
        <v>-150</v>
      </c>
      <c r="AE35" s="139">
        <v>-25</v>
      </c>
      <c r="AF35" s="146">
        <f>G7*G6</f>
        <v>11305</v>
      </c>
      <c r="AG35" s="147">
        <f>(G7-F7)*129</f>
        <v>645</v>
      </c>
      <c r="AH35" s="147">
        <v>99</v>
      </c>
      <c r="AI35" s="147">
        <v>59.99</v>
      </c>
      <c r="AJ35" s="147">
        <v>-150</v>
      </c>
      <c r="AK35" s="148">
        <v>-25</v>
      </c>
      <c r="AL35" s="137">
        <f>H7*H6</f>
        <v>11900</v>
      </c>
      <c r="AM35" s="138">
        <f>(H7-G7)*129</f>
        <v>645</v>
      </c>
      <c r="AN35" s="138">
        <v>99</v>
      </c>
      <c r="AO35" s="138">
        <v>59.99</v>
      </c>
      <c r="AP35" s="138">
        <v>-150</v>
      </c>
      <c r="AQ35" s="139">
        <v>-25</v>
      </c>
      <c r="AR35" s="146">
        <f>I7*I6</f>
        <v>12495</v>
      </c>
      <c r="AS35" s="147">
        <f>(I7-H7)*129</f>
        <v>645</v>
      </c>
      <c r="AT35" s="147">
        <v>99</v>
      </c>
      <c r="AU35" s="147">
        <v>59.99</v>
      </c>
      <c r="AV35" s="147">
        <v>-150</v>
      </c>
      <c r="AW35" s="148">
        <v>-25</v>
      </c>
      <c r="AX35" s="137">
        <f>J7*J6</f>
        <v>13090</v>
      </c>
      <c r="AY35" s="138">
        <f>(J7-I7)*129</f>
        <v>645</v>
      </c>
      <c r="AZ35" s="138">
        <v>99</v>
      </c>
      <c r="BA35" s="138">
        <v>59.99</v>
      </c>
      <c r="BB35" s="138">
        <v>-150</v>
      </c>
      <c r="BC35" s="139">
        <v>-25</v>
      </c>
      <c r="BD35" s="146">
        <f>K7*K6</f>
        <v>13685</v>
      </c>
      <c r="BE35" s="147">
        <f>(K7-J7)*129</f>
        <v>645</v>
      </c>
      <c r="BF35" s="147">
        <v>99</v>
      </c>
      <c r="BG35" s="147">
        <v>59.99</v>
      </c>
      <c r="BH35" s="147">
        <v>-150</v>
      </c>
      <c r="BI35" s="148">
        <v>-25</v>
      </c>
      <c r="BJ35" s="137">
        <f>L7*L6</f>
        <v>14280</v>
      </c>
      <c r="BK35" s="138">
        <f>(L7-K7)*129</f>
        <v>645</v>
      </c>
      <c r="BL35" s="138">
        <v>99</v>
      </c>
      <c r="BM35" s="138">
        <v>59.99</v>
      </c>
      <c r="BN35" s="138">
        <v>-150</v>
      </c>
      <c r="BO35" s="139">
        <v>-25</v>
      </c>
      <c r="BP35" s="146">
        <f>M7*M6</f>
        <v>14875</v>
      </c>
      <c r="BQ35" s="147">
        <f>(M7-L7)*129</f>
        <v>645</v>
      </c>
      <c r="BR35" s="147">
        <v>99</v>
      </c>
      <c r="BS35" s="147">
        <v>59.99</v>
      </c>
      <c r="BT35" s="147">
        <v>-150</v>
      </c>
      <c r="BU35" s="148">
        <v>-25</v>
      </c>
    </row>
    <row r="36" spans="1:73" s="2" customFormat="1" x14ac:dyDescent="0.25">
      <c r="A36" s="98" t="s">
        <v>125</v>
      </c>
      <c r="B36" s="140"/>
      <c r="C36" s="141">
        <f>B7*50</f>
        <v>3500</v>
      </c>
      <c r="D36" s="141"/>
      <c r="E36" s="141"/>
      <c r="F36" s="120"/>
      <c r="G36" s="127">
        <f>-B7*21.01</f>
        <v>-1470.7</v>
      </c>
      <c r="H36" s="149"/>
      <c r="I36" s="150"/>
      <c r="J36" s="150"/>
      <c r="K36" s="150"/>
      <c r="L36" s="151"/>
      <c r="M36" s="133"/>
      <c r="N36" s="140"/>
      <c r="O36" s="141"/>
      <c r="P36" s="141"/>
      <c r="Q36" s="141"/>
      <c r="R36" s="120"/>
      <c r="S36" s="127"/>
      <c r="T36" s="149"/>
      <c r="U36" s="150"/>
      <c r="V36" s="150"/>
      <c r="W36" s="150"/>
      <c r="X36" s="151"/>
      <c r="Y36" s="133"/>
      <c r="Z36" s="140"/>
      <c r="AA36" s="141"/>
      <c r="AB36" s="141"/>
      <c r="AC36" s="141"/>
      <c r="AD36" s="120"/>
      <c r="AE36" s="127"/>
      <c r="AF36" s="149"/>
      <c r="AG36" s="150"/>
      <c r="AH36" s="150"/>
      <c r="AI36" s="150"/>
      <c r="AJ36" s="151"/>
      <c r="AK36" s="133"/>
      <c r="AL36" s="140"/>
      <c r="AM36" s="141"/>
      <c r="AN36" s="141"/>
      <c r="AO36" s="141"/>
      <c r="AP36" s="120"/>
      <c r="AQ36" s="127"/>
      <c r="AR36" s="149"/>
      <c r="AS36" s="150"/>
      <c r="AT36" s="150"/>
      <c r="AU36" s="150"/>
      <c r="AV36" s="151"/>
      <c r="AW36" s="133"/>
      <c r="AX36" s="140"/>
      <c r="AY36" s="141"/>
      <c r="AZ36" s="141"/>
      <c r="BA36" s="141"/>
      <c r="BB36" s="120"/>
      <c r="BC36" s="127"/>
      <c r="BD36" s="149"/>
      <c r="BE36" s="150"/>
      <c r="BF36" s="150"/>
      <c r="BG36" s="150"/>
      <c r="BH36" s="151"/>
      <c r="BI36" s="133"/>
      <c r="BJ36" s="140"/>
      <c r="BK36" s="141"/>
      <c r="BL36" s="141"/>
      <c r="BM36" s="141"/>
      <c r="BN36" s="120"/>
      <c r="BO36" s="127"/>
      <c r="BP36" s="149"/>
      <c r="BQ36" s="150"/>
      <c r="BR36" s="150"/>
      <c r="BS36" s="150"/>
      <c r="BT36" s="151"/>
      <c r="BU36" s="133"/>
    </row>
    <row r="37" spans="1:73" s="2" customFormat="1" x14ac:dyDescent="0.25">
      <c r="A37" s="98"/>
      <c r="B37" s="140"/>
      <c r="C37" s="141"/>
      <c r="D37" s="141"/>
      <c r="E37" s="141"/>
      <c r="F37" s="120"/>
      <c r="G37" s="127"/>
      <c r="H37" s="149"/>
      <c r="I37" s="150"/>
      <c r="J37" s="150"/>
      <c r="K37" s="150"/>
      <c r="L37" s="151"/>
      <c r="M37" s="133"/>
      <c r="N37" s="140"/>
      <c r="O37" s="141"/>
      <c r="P37" s="141"/>
      <c r="Q37" s="141"/>
      <c r="R37" s="120"/>
      <c r="S37" s="127"/>
      <c r="T37" s="149"/>
      <c r="U37" s="150"/>
      <c r="V37" s="150"/>
      <c r="W37" s="150"/>
      <c r="X37" s="151"/>
      <c r="Y37" s="133"/>
      <c r="Z37" s="140"/>
      <c r="AA37" s="141"/>
      <c r="AB37" s="141"/>
      <c r="AC37" s="141"/>
      <c r="AD37" s="120"/>
      <c r="AE37" s="127"/>
      <c r="AF37" s="149"/>
      <c r="AG37" s="150"/>
      <c r="AH37" s="150"/>
      <c r="AI37" s="150"/>
      <c r="AJ37" s="151"/>
      <c r="AK37" s="133"/>
      <c r="AL37" s="140"/>
      <c r="AM37" s="141"/>
      <c r="AN37" s="141"/>
      <c r="AO37" s="141"/>
      <c r="AP37" s="120"/>
      <c r="AQ37" s="127"/>
      <c r="AR37" s="149"/>
      <c r="AS37" s="150"/>
      <c r="AT37" s="150"/>
      <c r="AU37" s="150"/>
      <c r="AV37" s="151"/>
      <c r="AW37" s="133"/>
      <c r="AX37" s="140"/>
      <c r="AY37" s="141"/>
      <c r="AZ37" s="141"/>
      <c r="BA37" s="141"/>
      <c r="BB37" s="120"/>
      <c r="BC37" s="127"/>
      <c r="BD37" s="149"/>
      <c r="BE37" s="150"/>
      <c r="BF37" s="150"/>
      <c r="BG37" s="150"/>
      <c r="BH37" s="151"/>
      <c r="BI37" s="133"/>
      <c r="BJ37" s="140"/>
      <c r="BK37" s="141"/>
      <c r="BL37" s="141"/>
      <c r="BM37" s="141"/>
      <c r="BN37" s="120"/>
      <c r="BO37" s="127"/>
      <c r="BP37" s="149"/>
      <c r="BQ37" s="150"/>
      <c r="BR37" s="150"/>
      <c r="BS37" s="150"/>
      <c r="BT37" s="151"/>
      <c r="BU37" s="133"/>
    </row>
    <row r="38" spans="1:73" s="2" customFormat="1" x14ac:dyDescent="0.25">
      <c r="A38" s="98"/>
      <c r="B38" s="140"/>
      <c r="C38" s="141"/>
      <c r="D38" s="141"/>
      <c r="E38" s="141"/>
      <c r="F38" s="120"/>
      <c r="G38" s="127"/>
      <c r="H38" s="149"/>
      <c r="I38" s="150"/>
      <c r="J38" s="150"/>
      <c r="K38" s="150"/>
      <c r="L38" s="151"/>
      <c r="M38" s="133"/>
      <c r="N38" s="140"/>
      <c r="O38" s="141"/>
      <c r="P38" s="141"/>
      <c r="Q38" s="141"/>
      <c r="R38" s="120"/>
      <c r="S38" s="127"/>
      <c r="T38" s="149"/>
      <c r="U38" s="150"/>
      <c r="V38" s="150"/>
      <c r="W38" s="150"/>
      <c r="X38" s="151"/>
      <c r="Y38" s="133"/>
      <c r="Z38" s="140"/>
      <c r="AA38" s="141"/>
      <c r="AB38" s="141"/>
      <c r="AC38" s="141"/>
      <c r="AD38" s="120"/>
      <c r="AE38" s="127"/>
      <c r="AF38" s="149"/>
      <c r="AG38" s="150"/>
      <c r="AH38" s="150"/>
      <c r="AI38" s="150"/>
      <c r="AJ38" s="151"/>
      <c r="AK38" s="133"/>
      <c r="AL38" s="140"/>
      <c r="AM38" s="141"/>
      <c r="AN38" s="141"/>
      <c r="AO38" s="141"/>
      <c r="AP38" s="120"/>
      <c r="AQ38" s="127"/>
      <c r="AR38" s="149"/>
      <c r="AS38" s="150"/>
      <c r="AT38" s="150"/>
      <c r="AU38" s="150"/>
      <c r="AV38" s="151"/>
      <c r="AW38" s="133"/>
      <c r="AX38" s="140"/>
      <c r="AY38" s="141"/>
      <c r="AZ38" s="141"/>
      <c r="BA38" s="141"/>
      <c r="BB38" s="120"/>
      <c r="BC38" s="127"/>
      <c r="BD38" s="149"/>
      <c r="BE38" s="150"/>
      <c r="BF38" s="150"/>
      <c r="BG38" s="150"/>
      <c r="BH38" s="151"/>
      <c r="BI38" s="133"/>
      <c r="BJ38" s="140"/>
      <c r="BK38" s="141"/>
      <c r="BL38" s="141"/>
      <c r="BM38" s="141"/>
      <c r="BN38" s="120"/>
      <c r="BO38" s="127"/>
      <c r="BP38" s="149"/>
      <c r="BQ38" s="150"/>
      <c r="BR38" s="150"/>
      <c r="BS38" s="150"/>
      <c r="BT38" s="151"/>
      <c r="BU38" s="133"/>
    </row>
    <row r="39" spans="1:73" s="2" customFormat="1" x14ac:dyDescent="0.25">
      <c r="A39" s="98"/>
      <c r="B39" s="140"/>
      <c r="C39" s="141"/>
      <c r="D39" s="141"/>
      <c r="E39" s="141"/>
      <c r="F39" s="120"/>
      <c r="G39" s="127"/>
      <c r="H39" s="149"/>
      <c r="I39" s="150"/>
      <c r="J39" s="150"/>
      <c r="K39" s="150"/>
      <c r="L39" s="151"/>
      <c r="M39" s="133"/>
      <c r="N39" s="140"/>
      <c r="O39" s="141"/>
      <c r="P39" s="141"/>
      <c r="Q39" s="141"/>
      <c r="R39" s="120"/>
      <c r="S39" s="127"/>
      <c r="T39" s="149"/>
      <c r="U39" s="150"/>
      <c r="V39" s="150"/>
      <c r="W39" s="150"/>
      <c r="X39" s="151"/>
      <c r="Y39" s="133"/>
      <c r="Z39" s="140"/>
      <c r="AA39" s="141"/>
      <c r="AB39" s="141"/>
      <c r="AC39" s="141"/>
      <c r="AD39" s="120"/>
      <c r="AE39" s="127"/>
      <c r="AF39" s="149"/>
      <c r="AG39" s="150"/>
      <c r="AH39" s="150"/>
      <c r="AI39" s="150"/>
      <c r="AJ39" s="151"/>
      <c r="AK39" s="133"/>
      <c r="AL39" s="140"/>
      <c r="AM39" s="141"/>
      <c r="AN39" s="141"/>
      <c r="AO39" s="141"/>
      <c r="AP39" s="120"/>
      <c r="AQ39" s="127"/>
      <c r="AR39" s="149"/>
      <c r="AS39" s="150"/>
      <c r="AT39" s="150"/>
      <c r="AU39" s="150"/>
      <c r="AV39" s="151"/>
      <c r="AW39" s="133"/>
      <c r="AX39" s="140"/>
      <c r="AY39" s="141"/>
      <c r="AZ39" s="141"/>
      <c r="BA39" s="141"/>
      <c r="BB39" s="120"/>
      <c r="BC39" s="127"/>
      <c r="BD39" s="149"/>
      <c r="BE39" s="150"/>
      <c r="BF39" s="150"/>
      <c r="BG39" s="150"/>
      <c r="BH39" s="151"/>
      <c r="BI39" s="133"/>
      <c r="BJ39" s="140"/>
      <c r="BK39" s="141"/>
      <c r="BL39" s="141"/>
      <c r="BM39" s="141"/>
      <c r="BN39" s="120"/>
      <c r="BO39" s="127"/>
      <c r="BP39" s="149"/>
      <c r="BQ39" s="150"/>
      <c r="BR39" s="150"/>
      <c r="BS39" s="150"/>
      <c r="BT39" s="151"/>
      <c r="BU39" s="133"/>
    </row>
    <row r="40" spans="1:73" s="2" customFormat="1" x14ac:dyDescent="0.25">
      <c r="A40" s="98"/>
      <c r="B40" s="140"/>
      <c r="C40" s="141"/>
      <c r="D40" s="141"/>
      <c r="E40" s="141"/>
      <c r="F40" s="120"/>
      <c r="G40" s="127"/>
      <c r="H40" s="149"/>
      <c r="I40" s="150"/>
      <c r="J40" s="150"/>
      <c r="K40" s="150"/>
      <c r="L40" s="151"/>
      <c r="M40" s="133"/>
      <c r="N40" s="140"/>
      <c r="O40" s="141"/>
      <c r="P40" s="141"/>
      <c r="Q40" s="141"/>
      <c r="R40" s="120"/>
      <c r="S40" s="127"/>
      <c r="T40" s="149"/>
      <c r="U40" s="150"/>
      <c r="V40" s="150"/>
      <c r="W40" s="150"/>
      <c r="X40" s="151"/>
      <c r="Y40" s="133"/>
      <c r="Z40" s="140"/>
      <c r="AA40" s="141"/>
      <c r="AB40" s="141"/>
      <c r="AC40" s="141"/>
      <c r="AD40" s="120"/>
      <c r="AE40" s="127"/>
      <c r="AF40" s="149"/>
      <c r="AG40" s="150"/>
      <c r="AH40" s="150"/>
      <c r="AI40" s="150"/>
      <c r="AJ40" s="151"/>
      <c r="AK40" s="133"/>
      <c r="AL40" s="140"/>
      <c r="AM40" s="141"/>
      <c r="AN40" s="141"/>
      <c r="AO40" s="141"/>
      <c r="AP40" s="120"/>
      <c r="AQ40" s="127"/>
      <c r="AR40" s="149"/>
      <c r="AS40" s="150"/>
      <c r="AT40" s="150"/>
      <c r="AU40" s="150"/>
      <c r="AV40" s="151"/>
      <c r="AW40" s="133"/>
      <c r="AX40" s="140"/>
      <c r="AY40" s="141"/>
      <c r="AZ40" s="141"/>
      <c r="BA40" s="141"/>
      <c r="BB40" s="120"/>
      <c r="BC40" s="127"/>
      <c r="BD40" s="149"/>
      <c r="BE40" s="150"/>
      <c r="BF40" s="150"/>
      <c r="BG40" s="150"/>
      <c r="BH40" s="151"/>
      <c r="BI40" s="133"/>
      <c r="BJ40" s="140"/>
      <c r="BK40" s="141"/>
      <c r="BL40" s="141"/>
      <c r="BM40" s="141"/>
      <c r="BN40" s="120"/>
      <c r="BO40" s="127"/>
      <c r="BP40" s="149"/>
      <c r="BQ40" s="150"/>
      <c r="BR40" s="150"/>
      <c r="BS40" s="150"/>
      <c r="BT40" s="151"/>
      <c r="BU40" s="133"/>
    </row>
    <row r="41" spans="1:73" s="2" customFormat="1" x14ac:dyDescent="0.25">
      <c r="A41" s="98"/>
      <c r="B41" s="140"/>
      <c r="C41" s="141"/>
      <c r="D41" s="141"/>
      <c r="E41" s="141"/>
      <c r="F41" s="120"/>
      <c r="G41" s="127"/>
      <c r="H41" s="149"/>
      <c r="I41" s="150"/>
      <c r="J41" s="150"/>
      <c r="K41" s="150"/>
      <c r="L41" s="151"/>
      <c r="M41" s="133"/>
      <c r="N41" s="140"/>
      <c r="O41" s="141"/>
      <c r="P41" s="141"/>
      <c r="Q41" s="141"/>
      <c r="R41" s="120"/>
      <c r="S41" s="127"/>
      <c r="T41" s="149"/>
      <c r="U41" s="150"/>
      <c r="V41" s="150"/>
      <c r="W41" s="150"/>
      <c r="X41" s="151"/>
      <c r="Y41" s="133"/>
      <c r="Z41" s="140"/>
      <c r="AA41" s="141"/>
      <c r="AB41" s="141"/>
      <c r="AC41" s="141"/>
      <c r="AD41" s="120"/>
      <c r="AE41" s="127"/>
      <c r="AF41" s="149"/>
      <c r="AG41" s="150"/>
      <c r="AH41" s="150"/>
      <c r="AI41" s="150"/>
      <c r="AJ41" s="151"/>
      <c r="AK41" s="133"/>
      <c r="AL41" s="140"/>
      <c r="AM41" s="141"/>
      <c r="AN41" s="141"/>
      <c r="AO41" s="141"/>
      <c r="AP41" s="120"/>
      <c r="AQ41" s="127"/>
      <c r="AR41" s="149"/>
      <c r="AS41" s="150"/>
      <c r="AT41" s="150"/>
      <c r="AU41" s="150"/>
      <c r="AV41" s="151"/>
      <c r="AW41" s="133"/>
      <c r="AX41" s="140"/>
      <c r="AY41" s="141"/>
      <c r="AZ41" s="141"/>
      <c r="BA41" s="141"/>
      <c r="BB41" s="120"/>
      <c r="BC41" s="127"/>
      <c r="BD41" s="149"/>
      <c r="BE41" s="150"/>
      <c r="BF41" s="150"/>
      <c r="BG41" s="150"/>
      <c r="BH41" s="151"/>
      <c r="BI41" s="133"/>
      <c r="BJ41" s="140"/>
      <c r="BK41" s="141"/>
      <c r="BL41" s="141"/>
      <c r="BM41" s="141"/>
      <c r="BN41" s="120"/>
      <c r="BO41" s="127"/>
      <c r="BP41" s="149"/>
      <c r="BQ41" s="150"/>
      <c r="BR41" s="150"/>
      <c r="BS41" s="150"/>
      <c r="BT41" s="151"/>
      <c r="BU41" s="133"/>
    </row>
    <row r="42" spans="1:73" s="2" customFormat="1" x14ac:dyDescent="0.25">
      <c r="A42" s="98"/>
      <c r="B42" s="140"/>
      <c r="C42" s="141"/>
      <c r="D42" s="141"/>
      <c r="E42" s="141"/>
      <c r="F42" s="120"/>
      <c r="G42" s="127"/>
      <c r="H42" s="149"/>
      <c r="I42" s="150"/>
      <c r="J42" s="150"/>
      <c r="K42" s="150"/>
      <c r="L42" s="151"/>
      <c r="M42" s="133"/>
      <c r="N42" s="140"/>
      <c r="O42" s="141"/>
      <c r="P42" s="141"/>
      <c r="Q42" s="141"/>
      <c r="R42" s="120"/>
      <c r="S42" s="127"/>
      <c r="T42" s="149"/>
      <c r="U42" s="150"/>
      <c r="V42" s="150"/>
      <c r="W42" s="150"/>
      <c r="X42" s="151"/>
      <c r="Y42" s="133"/>
      <c r="Z42" s="140"/>
      <c r="AA42" s="141"/>
      <c r="AB42" s="141"/>
      <c r="AC42" s="141"/>
      <c r="AD42" s="120"/>
      <c r="AE42" s="127"/>
      <c r="AF42" s="149"/>
      <c r="AG42" s="150"/>
      <c r="AH42" s="150"/>
      <c r="AI42" s="150"/>
      <c r="AJ42" s="151"/>
      <c r="AK42" s="133"/>
      <c r="AL42" s="140"/>
      <c r="AM42" s="141"/>
      <c r="AN42" s="141"/>
      <c r="AO42" s="141"/>
      <c r="AP42" s="120"/>
      <c r="AQ42" s="127"/>
      <c r="AR42" s="149"/>
      <c r="AS42" s="150"/>
      <c r="AT42" s="150"/>
      <c r="AU42" s="150"/>
      <c r="AV42" s="151"/>
      <c r="AW42" s="133"/>
      <c r="AX42" s="140"/>
      <c r="AY42" s="141"/>
      <c r="AZ42" s="141"/>
      <c r="BA42" s="141"/>
      <c r="BB42" s="120"/>
      <c r="BC42" s="127"/>
      <c r="BD42" s="149"/>
      <c r="BE42" s="150"/>
      <c r="BF42" s="150"/>
      <c r="BG42" s="150"/>
      <c r="BH42" s="151"/>
      <c r="BI42" s="133"/>
      <c r="BJ42" s="140"/>
      <c r="BK42" s="141"/>
      <c r="BL42" s="141"/>
      <c r="BM42" s="141"/>
      <c r="BN42" s="120"/>
      <c r="BO42" s="127"/>
      <c r="BP42" s="149"/>
      <c r="BQ42" s="150"/>
      <c r="BR42" s="150"/>
      <c r="BS42" s="150"/>
      <c r="BT42" s="151"/>
      <c r="BU42" s="133"/>
    </row>
    <row r="43" spans="1:73" s="2" customFormat="1" x14ac:dyDescent="0.25">
      <c r="A43" s="98"/>
      <c r="B43" s="140"/>
      <c r="C43" s="141"/>
      <c r="D43" s="141"/>
      <c r="E43" s="141"/>
      <c r="F43" s="120"/>
      <c r="G43" s="127"/>
      <c r="H43" s="149"/>
      <c r="I43" s="150"/>
      <c r="J43" s="150"/>
      <c r="K43" s="150"/>
      <c r="L43" s="151"/>
      <c r="M43" s="133"/>
      <c r="N43" s="140"/>
      <c r="O43" s="141"/>
      <c r="P43" s="141"/>
      <c r="Q43" s="141"/>
      <c r="R43" s="120"/>
      <c r="S43" s="127"/>
      <c r="T43" s="149"/>
      <c r="U43" s="150"/>
      <c r="V43" s="150"/>
      <c r="W43" s="150"/>
      <c r="X43" s="151"/>
      <c r="Y43" s="133"/>
      <c r="Z43" s="140"/>
      <c r="AA43" s="141"/>
      <c r="AB43" s="141"/>
      <c r="AC43" s="141"/>
      <c r="AD43" s="120"/>
      <c r="AE43" s="127"/>
      <c r="AF43" s="149"/>
      <c r="AG43" s="150"/>
      <c r="AH43" s="150"/>
      <c r="AI43" s="150"/>
      <c r="AJ43" s="151"/>
      <c r="AK43" s="133"/>
      <c r="AL43" s="140"/>
      <c r="AM43" s="141"/>
      <c r="AN43" s="141"/>
      <c r="AO43" s="141"/>
      <c r="AP43" s="120"/>
      <c r="AQ43" s="127"/>
      <c r="AR43" s="149"/>
      <c r="AS43" s="150"/>
      <c r="AT43" s="150"/>
      <c r="AU43" s="150"/>
      <c r="AV43" s="151"/>
      <c r="AW43" s="133"/>
      <c r="AX43" s="140"/>
      <c r="AY43" s="141"/>
      <c r="AZ43" s="141"/>
      <c r="BA43" s="141"/>
      <c r="BB43" s="120"/>
      <c r="BC43" s="127"/>
      <c r="BD43" s="149"/>
      <c r="BE43" s="150"/>
      <c r="BF43" s="150"/>
      <c r="BG43" s="150"/>
      <c r="BH43" s="151"/>
      <c r="BI43" s="133"/>
      <c r="BJ43" s="140"/>
      <c r="BK43" s="141"/>
      <c r="BL43" s="141"/>
      <c r="BM43" s="141"/>
      <c r="BN43" s="120"/>
      <c r="BO43" s="127"/>
      <c r="BP43" s="149"/>
      <c r="BQ43" s="150"/>
      <c r="BR43" s="150"/>
      <c r="BS43" s="150"/>
      <c r="BT43" s="151"/>
      <c r="BU43" s="133"/>
    </row>
    <row r="44" spans="1:73" s="2" customFormat="1" x14ac:dyDescent="0.25">
      <c r="A44" s="98"/>
      <c r="B44" s="140"/>
      <c r="C44" s="141"/>
      <c r="D44" s="141"/>
      <c r="E44" s="141"/>
      <c r="F44" s="120"/>
      <c r="G44" s="127"/>
      <c r="H44" s="149"/>
      <c r="I44" s="150"/>
      <c r="J44" s="150"/>
      <c r="K44" s="150"/>
      <c r="L44" s="151"/>
      <c r="M44" s="133"/>
      <c r="N44" s="140"/>
      <c r="O44" s="141"/>
      <c r="P44" s="141"/>
      <c r="Q44" s="141"/>
      <c r="R44" s="120"/>
      <c r="S44" s="127"/>
      <c r="T44" s="149"/>
      <c r="U44" s="150"/>
      <c r="V44" s="150"/>
      <c r="W44" s="150"/>
      <c r="X44" s="151"/>
      <c r="Y44" s="133"/>
      <c r="Z44" s="140"/>
      <c r="AA44" s="141"/>
      <c r="AB44" s="141"/>
      <c r="AC44" s="141"/>
      <c r="AD44" s="120"/>
      <c r="AE44" s="127"/>
      <c r="AF44" s="149"/>
      <c r="AG44" s="150"/>
      <c r="AH44" s="150"/>
      <c r="AI44" s="150"/>
      <c r="AJ44" s="151"/>
      <c r="AK44" s="133"/>
      <c r="AL44" s="140"/>
      <c r="AM44" s="141"/>
      <c r="AN44" s="141"/>
      <c r="AO44" s="141"/>
      <c r="AP44" s="120"/>
      <c r="AQ44" s="127"/>
      <c r="AR44" s="149"/>
      <c r="AS44" s="150"/>
      <c r="AT44" s="150"/>
      <c r="AU44" s="150"/>
      <c r="AV44" s="151"/>
      <c r="AW44" s="133"/>
      <c r="AX44" s="140"/>
      <c r="AY44" s="141"/>
      <c r="AZ44" s="141"/>
      <c r="BA44" s="141"/>
      <c r="BB44" s="120"/>
      <c r="BC44" s="127"/>
      <c r="BD44" s="149"/>
      <c r="BE44" s="150"/>
      <c r="BF44" s="150"/>
      <c r="BG44" s="150"/>
      <c r="BH44" s="151"/>
      <c r="BI44" s="133"/>
      <c r="BJ44" s="140"/>
      <c r="BK44" s="141"/>
      <c r="BL44" s="141"/>
      <c r="BM44" s="141"/>
      <c r="BN44" s="120"/>
      <c r="BO44" s="127"/>
      <c r="BP44" s="149"/>
      <c r="BQ44" s="150"/>
      <c r="BR44" s="150"/>
      <c r="BS44" s="150"/>
      <c r="BT44" s="151"/>
      <c r="BU44" s="133"/>
    </row>
    <row r="45" spans="1:73" s="2" customFormat="1" x14ac:dyDescent="0.25">
      <c r="A45" s="98"/>
      <c r="B45" s="140"/>
      <c r="C45" s="141"/>
      <c r="D45" s="141"/>
      <c r="E45" s="141"/>
      <c r="F45" s="120"/>
      <c r="G45" s="127"/>
      <c r="H45" s="149"/>
      <c r="I45" s="150"/>
      <c r="J45" s="150"/>
      <c r="K45" s="150"/>
      <c r="L45" s="151"/>
      <c r="M45" s="133"/>
      <c r="N45" s="140"/>
      <c r="O45" s="141"/>
      <c r="P45" s="141"/>
      <c r="Q45" s="141"/>
      <c r="R45" s="120"/>
      <c r="S45" s="127"/>
      <c r="T45" s="149"/>
      <c r="U45" s="150"/>
      <c r="V45" s="150"/>
      <c r="W45" s="150"/>
      <c r="X45" s="151"/>
      <c r="Y45" s="133"/>
      <c r="Z45" s="140"/>
      <c r="AA45" s="141"/>
      <c r="AB45" s="141"/>
      <c r="AC45" s="141"/>
      <c r="AD45" s="120"/>
      <c r="AE45" s="127"/>
      <c r="AF45" s="149"/>
      <c r="AG45" s="150"/>
      <c r="AH45" s="150"/>
      <c r="AI45" s="150"/>
      <c r="AJ45" s="151"/>
      <c r="AK45" s="133"/>
      <c r="AL45" s="140"/>
      <c r="AM45" s="141"/>
      <c r="AN45" s="141"/>
      <c r="AO45" s="141"/>
      <c r="AP45" s="120"/>
      <c r="AQ45" s="127"/>
      <c r="AR45" s="149"/>
      <c r="AS45" s="150"/>
      <c r="AT45" s="150"/>
      <c r="AU45" s="150"/>
      <c r="AV45" s="151"/>
      <c r="AW45" s="133"/>
      <c r="AX45" s="140"/>
      <c r="AY45" s="141"/>
      <c r="AZ45" s="141"/>
      <c r="BA45" s="141"/>
      <c r="BB45" s="120"/>
      <c r="BC45" s="127"/>
      <c r="BD45" s="149"/>
      <c r="BE45" s="150"/>
      <c r="BF45" s="150"/>
      <c r="BG45" s="150"/>
      <c r="BH45" s="151"/>
      <c r="BI45" s="133"/>
      <c r="BJ45" s="140"/>
      <c r="BK45" s="141"/>
      <c r="BL45" s="141"/>
      <c r="BM45" s="141"/>
      <c r="BN45" s="120"/>
      <c r="BO45" s="127"/>
      <c r="BP45" s="149"/>
      <c r="BQ45" s="150"/>
      <c r="BR45" s="150"/>
      <c r="BS45" s="150"/>
      <c r="BT45" s="151"/>
      <c r="BU45" s="133"/>
    </row>
    <row r="46" spans="1:73" s="2" customFormat="1" x14ac:dyDescent="0.25">
      <c r="A46" s="98"/>
      <c r="B46" s="140"/>
      <c r="C46" s="141"/>
      <c r="D46" s="141"/>
      <c r="E46" s="141"/>
      <c r="F46" s="120"/>
      <c r="G46" s="127"/>
      <c r="H46" s="149"/>
      <c r="I46" s="150"/>
      <c r="J46" s="150"/>
      <c r="K46" s="150"/>
      <c r="L46" s="151"/>
      <c r="M46" s="133"/>
      <c r="N46" s="140"/>
      <c r="O46" s="141"/>
      <c r="P46" s="141"/>
      <c r="Q46" s="141"/>
      <c r="R46" s="120"/>
      <c r="S46" s="127"/>
      <c r="T46" s="149"/>
      <c r="U46" s="150"/>
      <c r="V46" s="150"/>
      <c r="W46" s="150"/>
      <c r="X46" s="151"/>
      <c r="Y46" s="133"/>
      <c r="Z46" s="140"/>
      <c r="AA46" s="141"/>
      <c r="AB46" s="141"/>
      <c r="AC46" s="141"/>
      <c r="AD46" s="120"/>
      <c r="AE46" s="127"/>
      <c r="AF46" s="149"/>
      <c r="AG46" s="150"/>
      <c r="AH46" s="150"/>
      <c r="AI46" s="150"/>
      <c r="AJ46" s="151"/>
      <c r="AK46" s="133"/>
      <c r="AL46" s="140"/>
      <c r="AM46" s="141"/>
      <c r="AN46" s="141"/>
      <c r="AO46" s="141"/>
      <c r="AP46" s="120"/>
      <c r="AQ46" s="127"/>
      <c r="AR46" s="149"/>
      <c r="AS46" s="150"/>
      <c r="AT46" s="150"/>
      <c r="AU46" s="150"/>
      <c r="AV46" s="151"/>
      <c r="AW46" s="133"/>
      <c r="AX46" s="140"/>
      <c r="AY46" s="141"/>
      <c r="AZ46" s="141"/>
      <c r="BA46" s="141"/>
      <c r="BB46" s="120"/>
      <c r="BC46" s="127"/>
      <c r="BD46" s="149"/>
      <c r="BE46" s="150"/>
      <c r="BF46" s="150"/>
      <c r="BG46" s="150"/>
      <c r="BH46" s="151"/>
      <c r="BI46" s="133"/>
      <c r="BJ46" s="140"/>
      <c r="BK46" s="141"/>
      <c r="BL46" s="141"/>
      <c r="BM46" s="141"/>
      <c r="BN46" s="120"/>
      <c r="BO46" s="127"/>
      <c r="BP46" s="149"/>
      <c r="BQ46" s="150"/>
      <c r="BR46" s="150"/>
      <c r="BS46" s="150"/>
      <c r="BT46" s="151"/>
      <c r="BU46" s="133"/>
    </row>
    <row r="47" spans="1:73" s="2" customFormat="1" x14ac:dyDescent="0.25">
      <c r="A47" s="98"/>
      <c r="B47" s="140"/>
      <c r="C47" s="141"/>
      <c r="D47" s="141"/>
      <c r="E47" s="141"/>
      <c r="F47" s="120"/>
      <c r="G47" s="127"/>
      <c r="H47" s="149"/>
      <c r="I47" s="150"/>
      <c r="J47" s="150"/>
      <c r="K47" s="150"/>
      <c r="L47" s="151"/>
      <c r="M47" s="133"/>
      <c r="N47" s="140"/>
      <c r="O47" s="141"/>
      <c r="P47" s="141"/>
      <c r="Q47" s="141"/>
      <c r="R47" s="120"/>
      <c r="S47" s="127"/>
      <c r="T47" s="149"/>
      <c r="U47" s="150"/>
      <c r="V47" s="150"/>
      <c r="W47" s="150"/>
      <c r="X47" s="151"/>
      <c r="Y47" s="133"/>
      <c r="Z47" s="140"/>
      <c r="AA47" s="141"/>
      <c r="AB47" s="141"/>
      <c r="AC47" s="141"/>
      <c r="AD47" s="120"/>
      <c r="AE47" s="127"/>
      <c r="AF47" s="149"/>
      <c r="AG47" s="150"/>
      <c r="AH47" s="150"/>
      <c r="AI47" s="150"/>
      <c r="AJ47" s="151"/>
      <c r="AK47" s="133"/>
      <c r="AL47" s="140"/>
      <c r="AM47" s="141"/>
      <c r="AN47" s="141"/>
      <c r="AO47" s="141"/>
      <c r="AP47" s="120"/>
      <c r="AQ47" s="127"/>
      <c r="AR47" s="149"/>
      <c r="AS47" s="150"/>
      <c r="AT47" s="150"/>
      <c r="AU47" s="150"/>
      <c r="AV47" s="151"/>
      <c r="AW47" s="133"/>
      <c r="AX47" s="140"/>
      <c r="AY47" s="141"/>
      <c r="AZ47" s="141"/>
      <c r="BA47" s="141"/>
      <c r="BB47" s="120"/>
      <c r="BC47" s="127"/>
      <c r="BD47" s="149"/>
      <c r="BE47" s="150"/>
      <c r="BF47" s="150"/>
      <c r="BG47" s="150"/>
      <c r="BH47" s="151"/>
      <c r="BI47" s="133"/>
      <c r="BJ47" s="140"/>
      <c r="BK47" s="141"/>
      <c r="BL47" s="141"/>
      <c r="BM47" s="141"/>
      <c r="BN47" s="120"/>
      <c r="BO47" s="127"/>
      <c r="BP47" s="149"/>
      <c r="BQ47" s="150"/>
      <c r="BR47" s="150"/>
      <c r="BS47" s="150"/>
      <c r="BT47" s="151"/>
      <c r="BU47" s="133"/>
    </row>
    <row r="48" spans="1:73" s="2" customFormat="1" x14ac:dyDescent="0.25">
      <c r="A48" s="98"/>
      <c r="B48" s="140"/>
      <c r="C48" s="141"/>
      <c r="D48" s="141"/>
      <c r="E48" s="141"/>
      <c r="F48" s="120"/>
      <c r="G48" s="127"/>
      <c r="H48" s="149"/>
      <c r="I48" s="150"/>
      <c r="J48" s="150"/>
      <c r="K48" s="150"/>
      <c r="L48" s="151"/>
      <c r="M48" s="133"/>
      <c r="N48" s="140"/>
      <c r="O48" s="141"/>
      <c r="P48" s="141"/>
      <c r="Q48" s="141"/>
      <c r="R48" s="120"/>
      <c r="S48" s="127"/>
      <c r="T48" s="149"/>
      <c r="U48" s="150"/>
      <c r="V48" s="150"/>
      <c r="W48" s="150"/>
      <c r="X48" s="151"/>
      <c r="Y48" s="133"/>
      <c r="Z48" s="140"/>
      <c r="AA48" s="141"/>
      <c r="AB48" s="141"/>
      <c r="AC48" s="141"/>
      <c r="AD48" s="120"/>
      <c r="AE48" s="127"/>
      <c r="AF48" s="149"/>
      <c r="AG48" s="150"/>
      <c r="AH48" s="150"/>
      <c r="AI48" s="150"/>
      <c r="AJ48" s="151"/>
      <c r="AK48" s="133"/>
      <c r="AL48" s="140"/>
      <c r="AM48" s="141"/>
      <c r="AN48" s="141"/>
      <c r="AO48" s="141"/>
      <c r="AP48" s="120"/>
      <c r="AQ48" s="127"/>
      <c r="AR48" s="149"/>
      <c r="AS48" s="150"/>
      <c r="AT48" s="150"/>
      <c r="AU48" s="150"/>
      <c r="AV48" s="151"/>
      <c r="AW48" s="133"/>
      <c r="AX48" s="140"/>
      <c r="AY48" s="141"/>
      <c r="AZ48" s="141"/>
      <c r="BA48" s="141"/>
      <c r="BB48" s="120"/>
      <c r="BC48" s="127"/>
      <c r="BD48" s="149"/>
      <c r="BE48" s="150"/>
      <c r="BF48" s="150"/>
      <c r="BG48" s="150"/>
      <c r="BH48" s="151"/>
      <c r="BI48" s="133"/>
      <c r="BJ48" s="140"/>
      <c r="BK48" s="141"/>
      <c r="BL48" s="141"/>
      <c r="BM48" s="141"/>
      <c r="BN48" s="120"/>
      <c r="BO48" s="127"/>
      <c r="BP48" s="149"/>
      <c r="BQ48" s="150"/>
      <c r="BR48" s="150"/>
      <c r="BS48" s="150"/>
      <c r="BT48" s="151"/>
      <c r="BU48" s="133"/>
    </row>
    <row r="49" spans="1:73" s="2" customFormat="1" x14ac:dyDescent="0.25">
      <c r="A49" s="98"/>
      <c r="B49" s="140"/>
      <c r="C49" s="141"/>
      <c r="D49" s="141"/>
      <c r="E49" s="141"/>
      <c r="F49" s="120"/>
      <c r="G49" s="127"/>
      <c r="H49" s="149"/>
      <c r="I49" s="150"/>
      <c r="J49" s="150"/>
      <c r="K49" s="150"/>
      <c r="L49" s="151"/>
      <c r="M49" s="133"/>
      <c r="N49" s="140"/>
      <c r="O49" s="141"/>
      <c r="P49" s="141"/>
      <c r="Q49" s="141"/>
      <c r="R49" s="120"/>
      <c r="S49" s="127"/>
      <c r="T49" s="149"/>
      <c r="U49" s="150"/>
      <c r="V49" s="150"/>
      <c r="W49" s="150"/>
      <c r="X49" s="151"/>
      <c r="Y49" s="133"/>
      <c r="Z49" s="140"/>
      <c r="AA49" s="141"/>
      <c r="AB49" s="141"/>
      <c r="AC49" s="141"/>
      <c r="AD49" s="120"/>
      <c r="AE49" s="127"/>
      <c r="AF49" s="149"/>
      <c r="AG49" s="150"/>
      <c r="AH49" s="150"/>
      <c r="AI49" s="150"/>
      <c r="AJ49" s="151"/>
      <c r="AK49" s="133"/>
      <c r="AL49" s="140"/>
      <c r="AM49" s="141"/>
      <c r="AN49" s="141"/>
      <c r="AO49" s="141"/>
      <c r="AP49" s="120"/>
      <c r="AQ49" s="127"/>
      <c r="AR49" s="149"/>
      <c r="AS49" s="150"/>
      <c r="AT49" s="150"/>
      <c r="AU49" s="150"/>
      <c r="AV49" s="151"/>
      <c r="AW49" s="133"/>
      <c r="AX49" s="140"/>
      <c r="AY49" s="141"/>
      <c r="AZ49" s="141"/>
      <c r="BA49" s="141"/>
      <c r="BB49" s="120"/>
      <c r="BC49" s="127"/>
      <c r="BD49" s="149"/>
      <c r="BE49" s="150"/>
      <c r="BF49" s="150"/>
      <c r="BG49" s="150"/>
      <c r="BH49" s="151"/>
      <c r="BI49" s="133"/>
      <c r="BJ49" s="140"/>
      <c r="BK49" s="141"/>
      <c r="BL49" s="141"/>
      <c r="BM49" s="141"/>
      <c r="BN49" s="120"/>
      <c r="BO49" s="127"/>
      <c r="BP49" s="149"/>
      <c r="BQ49" s="150"/>
      <c r="BR49" s="150"/>
      <c r="BS49" s="150"/>
      <c r="BT49" s="151"/>
      <c r="BU49" s="133"/>
    </row>
    <row r="50" spans="1:73" s="2" customFormat="1" x14ac:dyDescent="0.25">
      <c r="A50" s="98"/>
      <c r="B50" s="140"/>
      <c r="C50" s="141"/>
      <c r="D50" s="141"/>
      <c r="E50" s="141"/>
      <c r="F50" s="120"/>
      <c r="G50" s="127"/>
      <c r="H50" s="149"/>
      <c r="I50" s="150"/>
      <c r="J50" s="150"/>
      <c r="K50" s="150"/>
      <c r="L50" s="151"/>
      <c r="M50" s="133"/>
      <c r="N50" s="140"/>
      <c r="O50" s="141"/>
      <c r="P50" s="141"/>
      <c r="Q50" s="141"/>
      <c r="R50" s="120"/>
      <c r="S50" s="127"/>
      <c r="T50" s="149"/>
      <c r="U50" s="150"/>
      <c r="V50" s="150"/>
      <c r="W50" s="150"/>
      <c r="X50" s="151"/>
      <c r="Y50" s="133"/>
      <c r="Z50" s="140"/>
      <c r="AA50" s="141"/>
      <c r="AB50" s="141"/>
      <c r="AC50" s="141"/>
      <c r="AD50" s="120"/>
      <c r="AE50" s="127"/>
      <c r="AF50" s="149"/>
      <c r="AG50" s="150"/>
      <c r="AH50" s="150"/>
      <c r="AI50" s="150"/>
      <c r="AJ50" s="151"/>
      <c r="AK50" s="133"/>
      <c r="AL50" s="140"/>
      <c r="AM50" s="141"/>
      <c r="AN50" s="141"/>
      <c r="AO50" s="141"/>
      <c r="AP50" s="120"/>
      <c r="AQ50" s="127"/>
      <c r="AR50" s="149"/>
      <c r="AS50" s="150"/>
      <c r="AT50" s="150"/>
      <c r="AU50" s="150"/>
      <c r="AV50" s="151"/>
      <c r="AW50" s="133"/>
      <c r="AX50" s="140"/>
      <c r="AY50" s="141"/>
      <c r="AZ50" s="141"/>
      <c r="BA50" s="141"/>
      <c r="BB50" s="120"/>
      <c r="BC50" s="127"/>
      <c r="BD50" s="149"/>
      <c r="BE50" s="150"/>
      <c r="BF50" s="150"/>
      <c r="BG50" s="150"/>
      <c r="BH50" s="151"/>
      <c r="BI50" s="133"/>
      <c r="BJ50" s="140"/>
      <c r="BK50" s="141"/>
      <c r="BL50" s="141"/>
      <c r="BM50" s="141"/>
      <c r="BN50" s="120"/>
      <c r="BO50" s="127"/>
      <c r="BP50" s="149"/>
      <c r="BQ50" s="150"/>
      <c r="BR50" s="150"/>
      <c r="BS50" s="150"/>
      <c r="BT50" s="151"/>
      <c r="BU50" s="133"/>
    </row>
    <row r="51" spans="1:73" s="2" customFormat="1" ht="15.75" thickBot="1" x14ac:dyDescent="0.3">
      <c r="A51" s="99"/>
      <c r="B51" s="142"/>
      <c r="C51" s="143"/>
      <c r="D51" s="143"/>
      <c r="E51" s="143"/>
      <c r="F51" s="144"/>
      <c r="G51" s="145"/>
      <c r="H51" s="152"/>
      <c r="I51" s="153"/>
      <c r="J51" s="153"/>
      <c r="K51" s="153"/>
      <c r="L51" s="154"/>
      <c r="M51" s="155"/>
      <c r="N51" s="142"/>
      <c r="O51" s="143"/>
      <c r="P51" s="143"/>
      <c r="Q51" s="143"/>
      <c r="R51" s="144"/>
      <c r="S51" s="145"/>
      <c r="T51" s="152"/>
      <c r="U51" s="153"/>
      <c r="V51" s="153"/>
      <c r="W51" s="153"/>
      <c r="X51" s="154"/>
      <c r="Y51" s="155"/>
      <c r="Z51" s="142"/>
      <c r="AA51" s="143"/>
      <c r="AB51" s="143"/>
      <c r="AC51" s="143"/>
      <c r="AD51" s="144"/>
      <c r="AE51" s="145"/>
      <c r="AF51" s="152"/>
      <c r="AG51" s="153"/>
      <c r="AH51" s="153"/>
      <c r="AI51" s="153"/>
      <c r="AJ51" s="154"/>
      <c r="AK51" s="155"/>
      <c r="AL51" s="142"/>
      <c r="AM51" s="143"/>
      <c r="AN51" s="143"/>
      <c r="AO51" s="143"/>
      <c r="AP51" s="144"/>
      <c r="AQ51" s="145"/>
      <c r="AR51" s="152"/>
      <c r="AS51" s="153"/>
      <c r="AT51" s="153"/>
      <c r="AU51" s="153"/>
      <c r="AV51" s="154"/>
      <c r="AW51" s="155"/>
      <c r="AX51" s="142"/>
      <c r="AY51" s="143"/>
      <c r="AZ51" s="143"/>
      <c r="BA51" s="143"/>
      <c r="BB51" s="144"/>
      <c r="BC51" s="145"/>
      <c r="BD51" s="152"/>
      <c r="BE51" s="153"/>
      <c r="BF51" s="153"/>
      <c r="BG51" s="153"/>
      <c r="BH51" s="154"/>
      <c r="BI51" s="155"/>
      <c r="BJ51" s="142"/>
      <c r="BK51" s="143"/>
      <c r="BL51" s="143"/>
      <c r="BM51" s="143"/>
      <c r="BN51" s="144"/>
      <c r="BO51" s="145"/>
      <c r="BP51" s="152"/>
      <c r="BQ51" s="153"/>
      <c r="BR51" s="153"/>
      <c r="BS51" s="153"/>
      <c r="BT51" s="154"/>
      <c r="BU51" s="155"/>
    </row>
    <row r="52" spans="1:73" ht="15.75" thickBot="1" x14ac:dyDescent="0.3">
      <c r="A52" s="110" t="s">
        <v>121</v>
      </c>
      <c r="B52" s="100">
        <f>SUM(B35:B51)</f>
        <v>8330</v>
      </c>
      <c r="C52" s="101">
        <f t="shared" ref="C52:BN52" si="10">SUM(C35:C51)</f>
        <v>4145</v>
      </c>
      <c r="D52" s="101">
        <f t="shared" si="10"/>
        <v>99</v>
      </c>
      <c r="E52" s="101">
        <f t="shared" si="10"/>
        <v>59.99</v>
      </c>
      <c r="F52" s="101">
        <f t="shared" si="10"/>
        <v>-150</v>
      </c>
      <c r="G52" s="103">
        <f t="shared" si="10"/>
        <v>-1495.7</v>
      </c>
      <c r="H52" s="100">
        <f t="shared" si="10"/>
        <v>8925</v>
      </c>
      <c r="I52" s="101">
        <f t="shared" si="10"/>
        <v>645</v>
      </c>
      <c r="J52" s="101">
        <f t="shared" si="10"/>
        <v>99</v>
      </c>
      <c r="K52" s="101">
        <f t="shared" si="10"/>
        <v>59.99</v>
      </c>
      <c r="L52" s="101">
        <f t="shared" si="10"/>
        <v>-150</v>
      </c>
      <c r="M52" s="102">
        <f t="shared" si="10"/>
        <v>-25</v>
      </c>
      <c r="N52" s="104">
        <f t="shared" si="10"/>
        <v>9520</v>
      </c>
      <c r="O52" s="101">
        <f t="shared" si="10"/>
        <v>645</v>
      </c>
      <c r="P52" s="101">
        <f t="shared" si="10"/>
        <v>99</v>
      </c>
      <c r="Q52" s="101">
        <f t="shared" si="10"/>
        <v>59.99</v>
      </c>
      <c r="R52" s="101">
        <f t="shared" si="10"/>
        <v>-150</v>
      </c>
      <c r="S52" s="103">
        <f t="shared" si="10"/>
        <v>-25</v>
      </c>
      <c r="T52" s="100">
        <f t="shared" si="10"/>
        <v>10115</v>
      </c>
      <c r="U52" s="101">
        <f t="shared" si="10"/>
        <v>645</v>
      </c>
      <c r="V52" s="101">
        <f t="shared" si="10"/>
        <v>99</v>
      </c>
      <c r="W52" s="101">
        <f t="shared" si="10"/>
        <v>59.99</v>
      </c>
      <c r="X52" s="101">
        <f t="shared" si="10"/>
        <v>-150</v>
      </c>
      <c r="Y52" s="102">
        <f t="shared" si="10"/>
        <v>-25</v>
      </c>
      <c r="Z52" s="104">
        <f t="shared" si="10"/>
        <v>10710</v>
      </c>
      <c r="AA52" s="101">
        <f t="shared" si="10"/>
        <v>645</v>
      </c>
      <c r="AB52" s="101">
        <f t="shared" si="10"/>
        <v>99</v>
      </c>
      <c r="AC52" s="101">
        <f t="shared" si="10"/>
        <v>59.99</v>
      </c>
      <c r="AD52" s="101">
        <f t="shared" si="10"/>
        <v>-150</v>
      </c>
      <c r="AE52" s="103">
        <f t="shared" si="10"/>
        <v>-25</v>
      </c>
      <c r="AF52" s="100">
        <f t="shared" si="10"/>
        <v>11305</v>
      </c>
      <c r="AG52" s="101">
        <f t="shared" si="10"/>
        <v>645</v>
      </c>
      <c r="AH52" s="101">
        <f t="shared" si="10"/>
        <v>99</v>
      </c>
      <c r="AI52" s="101">
        <f t="shared" si="10"/>
        <v>59.99</v>
      </c>
      <c r="AJ52" s="101">
        <f t="shared" si="10"/>
        <v>-150</v>
      </c>
      <c r="AK52" s="102">
        <f t="shared" si="10"/>
        <v>-25</v>
      </c>
      <c r="AL52" s="104">
        <f t="shared" si="10"/>
        <v>11900</v>
      </c>
      <c r="AM52" s="101">
        <f t="shared" si="10"/>
        <v>645</v>
      </c>
      <c r="AN52" s="101">
        <f t="shared" si="10"/>
        <v>99</v>
      </c>
      <c r="AO52" s="101">
        <f t="shared" si="10"/>
        <v>59.99</v>
      </c>
      <c r="AP52" s="101">
        <f t="shared" si="10"/>
        <v>-150</v>
      </c>
      <c r="AQ52" s="103">
        <f t="shared" si="10"/>
        <v>-25</v>
      </c>
      <c r="AR52" s="100">
        <f t="shared" si="10"/>
        <v>12495</v>
      </c>
      <c r="AS52" s="101">
        <f t="shared" si="10"/>
        <v>645</v>
      </c>
      <c r="AT52" s="101">
        <f t="shared" si="10"/>
        <v>99</v>
      </c>
      <c r="AU52" s="101">
        <f t="shared" si="10"/>
        <v>59.99</v>
      </c>
      <c r="AV52" s="101">
        <f t="shared" si="10"/>
        <v>-150</v>
      </c>
      <c r="AW52" s="102">
        <f t="shared" si="10"/>
        <v>-25</v>
      </c>
      <c r="AX52" s="104">
        <f t="shared" si="10"/>
        <v>13090</v>
      </c>
      <c r="AY52" s="101">
        <f t="shared" si="10"/>
        <v>645</v>
      </c>
      <c r="AZ52" s="101">
        <f t="shared" si="10"/>
        <v>99</v>
      </c>
      <c r="BA52" s="101">
        <f t="shared" si="10"/>
        <v>59.99</v>
      </c>
      <c r="BB52" s="101">
        <f t="shared" si="10"/>
        <v>-150</v>
      </c>
      <c r="BC52" s="103">
        <f t="shared" si="10"/>
        <v>-25</v>
      </c>
      <c r="BD52" s="100">
        <f t="shared" si="10"/>
        <v>13685</v>
      </c>
      <c r="BE52" s="101">
        <f t="shared" si="10"/>
        <v>645</v>
      </c>
      <c r="BF52" s="101">
        <f t="shared" si="10"/>
        <v>99</v>
      </c>
      <c r="BG52" s="101">
        <f t="shared" si="10"/>
        <v>59.99</v>
      </c>
      <c r="BH52" s="101">
        <f t="shared" si="10"/>
        <v>-150</v>
      </c>
      <c r="BI52" s="102">
        <f t="shared" si="10"/>
        <v>-25</v>
      </c>
      <c r="BJ52" s="104">
        <f t="shared" si="10"/>
        <v>14280</v>
      </c>
      <c r="BK52" s="101">
        <f t="shared" si="10"/>
        <v>645</v>
      </c>
      <c r="BL52" s="101">
        <f t="shared" si="10"/>
        <v>99</v>
      </c>
      <c r="BM52" s="101">
        <f t="shared" si="10"/>
        <v>59.99</v>
      </c>
      <c r="BN52" s="101">
        <f t="shared" si="10"/>
        <v>-150</v>
      </c>
      <c r="BO52" s="103">
        <f t="shared" ref="BO52:BU52" si="11">SUM(BO35:BO51)</f>
        <v>-25</v>
      </c>
      <c r="BP52" s="100">
        <f t="shared" si="11"/>
        <v>14875</v>
      </c>
      <c r="BQ52" s="101">
        <f t="shared" si="11"/>
        <v>645</v>
      </c>
      <c r="BR52" s="101">
        <f t="shared" si="11"/>
        <v>99</v>
      </c>
      <c r="BS52" s="101">
        <f t="shared" si="11"/>
        <v>59.99</v>
      </c>
      <c r="BT52" s="101">
        <f t="shared" si="11"/>
        <v>-150</v>
      </c>
      <c r="BU52" s="102">
        <f t="shared" si="11"/>
        <v>-25</v>
      </c>
    </row>
    <row r="53" spans="1:73" ht="15.75" thickBot="1" x14ac:dyDescent="0.3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A53" s="2"/>
      <c r="AC53" s="2"/>
      <c r="AE53" s="2"/>
      <c r="AG53" s="2"/>
      <c r="AI53" s="2"/>
      <c r="AK53" s="2"/>
      <c r="AM53" s="2"/>
      <c r="AO53" s="2"/>
      <c r="AQ53" s="2"/>
      <c r="AS53" s="2"/>
      <c r="AU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73" x14ac:dyDescent="0.25">
      <c r="A54" s="83" t="s">
        <v>77</v>
      </c>
      <c r="B54" s="84" t="s">
        <v>78</v>
      </c>
      <c r="C54" s="85"/>
      <c r="D54" s="86" t="s">
        <v>79</v>
      </c>
      <c r="E54" s="87"/>
      <c r="F54" s="84" t="s">
        <v>80</v>
      </c>
      <c r="G54" s="85"/>
      <c r="H54" s="86" t="s">
        <v>81</v>
      </c>
      <c r="I54" s="87"/>
      <c r="J54" s="84" t="s">
        <v>82</v>
      </c>
      <c r="K54" s="85"/>
      <c r="L54" s="86" t="s">
        <v>83</v>
      </c>
      <c r="M54" s="87"/>
      <c r="N54" s="84" t="s">
        <v>84</v>
      </c>
      <c r="O54" s="85"/>
      <c r="P54" s="86" t="s">
        <v>85</v>
      </c>
      <c r="Q54" s="87"/>
      <c r="R54" s="84" t="s">
        <v>86</v>
      </c>
      <c r="S54" s="85"/>
      <c r="T54" s="86" t="s">
        <v>87</v>
      </c>
      <c r="U54" s="87"/>
      <c r="V54" s="84" t="s">
        <v>88</v>
      </c>
      <c r="W54" s="85"/>
      <c r="X54" s="84" t="s">
        <v>89</v>
      </c>
      <c r="Y54" s="88"/>
    </row>
    <row r="55" spans="1:73" ht="16.5" thickBot="1" x14ac:dyDescent="0.3">
      <c r="A55" s="58"/>
      <c r="B55" s="60" t="s">
        <v>90</v>
      </c>
      <c r="C55" s="57" t="s">
        <v>91</v>
      </c>
      <c r="D55" s="59" t="s">
        <v>90</v>
      </c>
      <c r="E55" s="61" t="s">
        <v>91</v>
      </c>
      <c r="F55" s="60" t="s">
        <v>90</v>
      </c>
      <c r="G55" s="57" t="s">
        <v>91</v>
      </c>
      <c r="H55" s="59" t="s">
        <v>90</v>
      </c>
      <c r="I55" s="61" t="s">
        <v>91</v>
      </c>
      <c r="J55" s="60" t="s">
        <v>90</v>
      </c>
      <c r="K55" s="57" t="s">
        <v>91</v>
      </c>
      <c r="L55" s="59" t="s">
        <v>90</v>
      </c>
      <c r="M55" s="61" t="s">
        <v>91</v>
      </c>
      <c r="N55" s="60" t="s">
        <v>90</v>
      </c>
      <c r="O55" s="57" t="s">
        <v>91</v>
      </c>
      <c r="P55" s="59" t="s">
        <v>90</v>
      </c>
      <c r="Q55" s="61" t="s">
        <v>91</v>
      </c>
      <c r="R55" s="60" t="s">
        <v>90</v>
      </c>
      <c r="S55" s="57" t="s">
        <v>91</v>
      </c>
      <c r="T55" s="59" t="s">
        <v>90</v>
      </c>
      <c r="U55" s="61" t="s">
        <v>91</v>
      </c>
      <c r="V55" s="60" t="s">
        <v>90</v>
      </c>
      <c r="W55" s="57" t="s">
        <v>91</v>
      </c>
      <c r="X55" s="60" t="s">
        <v>90</v>
      </c>
      <c r="Y55" s="57" t="s">
        <v>91</v>
      </c>
    </row>
    <row r="56" spans="1:73" x14ac:dyDescent="0.25">
      <c r="A56" s="182" t="s">
        <v>102</v>
      </c>
      <c r="B56" s="170">
        <v>-2600</v>
      </c>
      <c r="C56" s="171">
        <v>-400</v>
      </c>
      <c r="D56" s="156">
        <v>-2600</v>
      </c>
      <c r="E56" s="157">
        <v>-400</v>
      </c>
      <c r="F56" s="170">
        <v>-2600</v>
      </c>
      <c r="G56" s="171">
        <v>-400</v>
      </c>
      <c r="H56" s="156">
        <v>-2600</v>
      </c>
      <c r="I56" s="157">
        <v>-400</v>
      </c>
      <c r="J56" s="170">
        <v>-2600</v>
      </c>
      <c r="K56" s="171">
        <v>-400</v>
      </c>
      <c r="L56" s="156">
        <v>-2600</v>
      </c>
      <c r="M56" s="157">
        <v>-400</v>
      </c>
      <c r="N56" s="170">
        <v>-2600</v>
      </c>
      <c r="O56" s="171">
        <v>-400</v>
      </c>
      <c r="P56" s="156">
        <v>-2600</v>
      </c>
      <c r="Q56" s="157">
        <v>-400</v>
      </c>
      <c r="R56" s="170">
        <v>-2600</v>
      </c>
      <c r="S56" s="171">
        <v>-400</v>
      </c>
      <c r="T56" s="156">
        <v>-2600</v>
      </c>
      <c r="U56" s="157">
        <v>-400</v>
      </c>
      <c r="V56" s="170">
        <v>-2600</v>
      </c>
      <c r="W56" s="171">
        <v>-400</v>
      </c>
      <c r="X56" s="156">
        <v>-2600</v>
      </c>
      <c r="Y56" s="157">
        <v>-400</v>
      </c>
    </row>
    <row r="57" spans="1:73" ht="28.5" x14ac:dyDescent="0.45">
      <c r="A57" s="182" t="s">
        <v>107</v>
      </c>
      <c r="B57" s="170"/>
      <c r="C57" s="171"/>
      <c r="D57" s="158"/>
      <c r="E57" s="159"/>
      <c r="F57" s="170"/>
      <c r="G57" s="171"/>
      <c r="H57" s="158"/>
      <c r="I57" s="159"/>
      <c r="J57" s="176"/>
      <c r="K57" s="177"/>
      <c r="L57" s="164"/>
      <c r="M57" s="165"/>
      <c r="N57" s="176"/>
      <c r="O57" s="177"/>
      <c r="P57" s="164">
        <v>-530</v>
      </c>
      <c r="Q57" s="165">
        <v>-120</v>
      </c>
      <c r="R57" s="176">
        <v>-530</v>
      </c>
      <c r="S57" s="177">
        <v>-120</v>
      </c>
      <c r="T57" s="164">
        <v>-530</v>
      </c>
      <c r="U57" s="165">
        <v>-120</v>
      </c>
      <c r="V57" s="176">
        <v>-530</v>
      </c>
      <c r="W57" s="177">
        <v>-120</v>
      </c>
      <c r="X57" s="158">
        <v>-530</v>
      </c>
      <c r="Y57" s="159">
        <v>-120</v>
      </c>
      <c r="AA57" s="40"/>
      <c r="AB57" s="7"/>
      <c r="AC57" s="40"/>
      <c r="AD57" s="7"/>
      <c r="AE57" s="40"/>
      <c r="AF57" s="7"/>
      <c r="AG57" s="40"/>
      <c r="AH57" s="7"/>
      <c r="AI57" s="40"/>
      <c r="AJ57" s="7"/>
      <c r="AK57" s="40"/>
      <c r="AL57" s="7"/>
      <c r="AM57" s="40"/>
      <c r="AN57" s="7"/>
      <c r="AO57" s="40"/>
      <c r="AP57" s="7"/>
      <c r="AQ57" s="40"/>
      <c r="AR57" s="7"/>
      <c r="AS57" s="40"/>
      <c r="AT57" s="7"/>
      <c r="AU57" s="40"/>
      <c r="AV57" s="7"/>
    </row>
    <row r="58" spans="1:73" ht="18" customHeight="1" x14ac:dyDescent="0.45">
      <c r="A58" s="182" t="s">
        <v>103</v>
      </c>
      <c r="B58" s="170"/>
      <c r="C58" s="171"/>
      <c r="D58" s="158"/>
      <c r="E58" s="159"/>
      <c r="F58" s="170"/>
      <c r="G58" s="171"/>
      <c r="H58" s="158"/>
      <c r="I58" s="159"/>
      <c r="J58" s="176"/>
      <c r="K58" s="177"/>
      <c r="L58" s="164"/>
      <c r="M58" s="165"/>
      <c r="N58" s="176"/>
      <c r="O58" s="177"/>
      <c r="P58" s="164">
        <v>-250</v>
      </c>
      <c r="Q58" s="165">
        <v>-60</v>
      </c>
      <c r="R58" s="176">
        <v>-250</v>
      </c>
      <c r="S58" s="177">
        <v>-60</v>
      </c>
      <c r="T58" s="164">
        <v>-250</v>
      </c>
      <c r="U58" s="165">
        <v>-60</v>
      </c>
      <c r="V58" s="176">
        <v>-250</v>
      </c>
      <c r="W58" s="177">
        <v>-60</v>
      </c>
      <c r="X58" s="158">
        <v>-530</v>
      </c>
      <c r="Y58" s="159">
        <v>-120</v>
      </c>
      <c r="Z58" s="7"/>
      <c r="AA58" s="68"/>
      <c r="AB58" s="67"/>
      <c r="AC58" s="68"/>
      <c r="AD58" s="67"/>
      <c r="AE58" s="68"/>
      <c r="AF58" s="67"/>
      <c r="AG58" s="68"/>
      <c r="AH58" s="67"/>
      <c r="AI58" s="68"/>
      <c r="AJ58" s="67"/>
      <c r="AK58" s="68"/>
      <c r="AL58" s="67"/>
      <c r="AM58" s="68"/>
      <c r="AN58" s="67"/>
      <c r="AO58" s="68"/>
      <c r="AP58" s="67"/>
      <c r="AQ58" s="68"/>
      <c r="AR58" s="67"/>
      <c r="AS58" s="68"/>
      <c r="AT58" s="67"/>
      <c r="AU58" s="68"/>
      <c r="AV58" s="67"/>
    </row>
    <row r="59" spans="1:73" ht="15.75" x14ac:dyDescent="0.25">
      <c r="A59" s="182" t="s">
        <v>107</v>
      </c>
      <c r="B59" s="170"/>
      <c r="C59" s="171"/>
      <c r="D59" s="158"/>
      <c r="E59" s="159"/>
      <c r="F59" s="170"/>
      <c r="G59" s="171"/>
      <c r="H59" s="158"/>
      <c r="I59" s="159"/>
      <c r="J59" s="176"/>
      <c r="K59" s="177"/>
      <c r="L59" s="164"/>
      <c r="M59" s="165"/>
      <c r="N59" s="176"/>
      <c r="O59" s="177"/>
      <c r="P59" s="164"/>
      <c r="Q59" s="165"/>
      <c r="R59" s="176"/>
      <c r="S59" s="177"/>
      <c r="T59" s="164"/>
      <c r="U59" s="165"/>
      <c r="V59" s="176"/>
      <c r="W59" s="177"/>
      <c r="X59" s="158"/>
      <c r="Y59" s="159"/>
      <c r="Z59" s="67"/>
    </row>
    <row r="60" spans="1:73" x14ac:dyDescent="0.25">
      <c r="A60" s="182"/>
      <c r="B60" s="170"/>
      <c r="C60" s="171"/>
      <c r="D60" s="158"/>
      <c r="E60" s="159"/>
      <c r="F60" s="170"/>
      <c r="G60" s="171"/>
      <c r="H60" s="158"/>
      <c r="I60" s="159"/>
      <c r="J60" s="176"/>
      <c r="K60" s="177"/>
      <c r="L60" s="164"/>
      <c r="M60" s="165"/>
      <c r="N60" s="176"/>
      <c r="O60" s="177"/>
      <c r="P60" s="164"/>
      <c r="Q60" s="165"/>
      <c r="R60" s="176"/>
      <c r="S60" s="177"/>
      <c r="T60" s="164"/>
      <c r="U60" s="165"/>
      <c r="V60" s="176"/>
      <c r="W60" s="177"/>
      <c r="X60" s="158"/>
      <c r="Y60" s="159"/>
    </row>
    <row r="61" spans="1:73" x14ac:dyDescent="0.25">
      <c r="A61" s="182"/>
      <c r="B61" s="170"/>
      <c r="C61" s="171"/>
      <c r="D61" s="158"/>
      <c r="E61" s="159"/>
      <c r="F61" s="170"/>
      <c r="G61" s="171"/>
      <c r="H61" s="158"/>
      <c r="I61" s="159"/>
      <c r="J61" s="176"/>
      <c r="K61" s="177"/>
      <c r="L61" s="164"/>
      <c r="M61" s="165"/>
      <c r="N61" s="176"/>
      <c r="O61" s="177"/>
      <c r="P61" s="164"/>
      <c r="Q61" s="165"/>
      <c r="R61" s="176"/>
      <c r="S61" s="177"/>
      <c r="T61" s="164"/>
      <c r="U61" s="165"/>
      <c r="V61" s="176"/>
      <c r="W61" s="177"/>
      <c r="X61" s="158"/>
      <c r="Y61" s="159"/>
    </row>
    <row r="62" spans="1:73" x14ac:dyDescent="0.25">
      <c r="A62" s="182"/>
      <c r="B62" s="170"/>
      <c r="C62" s="171"/>
      <c r="D62" s="158"/>
      <c r="E62" s="159"/>
      <c r="F62" s="170"/>
      <c r="G62" s="171"/>
      <c r="H62" s="158"/>
      <c r="I62" s="159"/>
      <c r="J62" s="176"/>
      <c r="K62" s="177"/>
      <c r="L62" s="164"/>
      <c r="M62" s="165"/>
      <c r="N62" s="176"/>
      <c r="O62" s="177"/>
      <c r="P62" s="164"/>
      <c r="Q62" s="165"/>
      <c r="R62" s="176"/>
      <c r="S62" s="177"/>
      <c r="T62" s="164"/>
      <c r="U62" s="165"/>
      <c r="V62" s="176"/>
      <c r="W62" s="177"/>
      <c r="X62" s="158"/>
      <c r="Y62" s="159"/>
    </row>
    <row r="63" spans="1:73" x14ac:dyDescent="0.25">
      <c r="A63" s="182"/>
      <c r="B63" s="170"/>
      <c r="C63" s="171"/>
      <c r="D63" s="158"/>
      <c r="E63" s="159"/>
      <c r="F63" s="170"/>
      <c r="G63" s="171"/>
      <c r="H63" s="158"/>
      <c r="I63" s="159"/>
      <c r="J63" s="176"/>
      <c r="K63" s="177"/>
      <c r="L63" s="164"/>
      <c r="M63" s="165"/>
      <c r="N63" s="176"/>
      <c r="O63" s="177"/>
      <c r="P63" s="164"/>
      <c r="Q63" s="165"/>
      <c r="R63" s="176"/>
      <c r="S63" s="177"/>
      <c r="T63" s="164"/>
      <c r="U63" s="165"/>
      <c r="V63" s="176"/>
      <c r="W63" s="177"/>
      <c r="X63" s="158"/>
      <c r="Y63" s="159"/>
    </row>
    <row r="64" spans="1:73" x14ac:dyDescent="0.25">
      <c r="A64" s="183"/>
      <c r="B64" s="172"/>
      <c r="C64" s="173"/>
      <c r="D64" s="160"/>
      <c r="E64" s="161"/>
      <c r="F64" s="172"/>
      <c r="G64" s="173"/>
      <c r="H64" s="160"/>
      <c r="I64" s="161"/>
      <c r="J64" s="178"/>
      <c r="K64" s="179"/>
      <c r="L64" s="166"/>
      <c r="M64" s="167"/>
      <c r="N64" s="178"/>
      <c r="O64" s="179"/>
      <c r="P64" s="166"/>
      <c r="Q64" s="167"/>
      <c r="R64" s="178"/>
      <c r="S64" s="179"/>
      <c r="T64" s="166"/>
      <c r="U64" s="167"/>
      <c r="V64" s="178"/>
      <c r="W64" s="179"/>
      <c r="X64" s="160"/>
      <c r="Y64" s="159"/>
    </row>
    <row r="65" spans="1:48" x14ac:dyDescent="0.25">
      <c r="A65" s="182"/>
      <c r="B65" s="170"/>
      <c r="C65" s="171"/>
      <c r="D65" s="158"/>
      <c r="E65" s="159"/>
      <c r="F65" s="170"/>
      <c r="G65" s="171"/>
      <c r="H65" s="158"/>
      <c r="I65" s="159"/>
      <c r="J65" s="176"/>
      <c r="K65" s="177"/>
      <c r="L65" s="164"/>
      <c r="M65" s="165"/>
      <c r="N65" s="176"/>
      <c r="O65" s="177"/>
      <c r="P65" s="164"/>
      <c r="Q65" s="165"/>
      <c r="R65" s="176"/>
      <c r="S65" s="177"/>
      <c r="T65" s="164"/>
      <c r="U65" s="165"/>
      <c r="V65" s="176"/>
      <c r="W65" s="177"/>
      <c r="X65" s="158"/>
      <c r="Y65" s="159"/>
    </row>
    <row r="66" spans="1:48" x14ac:dyDescent="0.25">
      <c r="A66" s="182"/>
      <c r="B66" s="170"/>
      <c r="C66" s="171"/>
      <c r="D66" s="158"/>
      <c r="E66" s="159"/>
      <c r="F66" s="170"/>
      <c r="G66" s="171"/>
      <c r="H66" s="158"/>
      <c r="I66" s="159"/>
      <c r="J66" s="176"/>
      <c r="K66" s="177"/>
      <c r="L66" s="164"/>
      <c r="M66" s="165"/>
      <c r="N66" s="176"/>
      <c r="O66" s="177"/>
      <c r="P66" s="164"/>
      <c r="Q66" s="165"/>
      <c r="R66" s="176"/>
      <c r="S66" s="177"/>
      <c r="T66" s="164"/>
      <c r="U66" s="165"/>
      <c r="V66" s="176"/>
      <c r="W66" s="177"/>
      <c r="X66" s="158"/>
      <c r="Y66" s="159"/>
    </row>
    <row r="67" spans="1:48" x14ac:dyDescent="0.25">
      <c r="A67" s="182"/>
      <c r="B67" s="170"/>
      <c r="C67" s="171"/>
      <c r="D67" s="158"/>
      <c r="E67" s="159"/>
      <c r="F67" s="170"/>
      <c r="G67" s="171"/>
      <c r="H67" s="158"/>
      <c r="I67" s="159"/>
      <c r="J67" s="176"/>
      <c r="K67" s="177"/>
      <c r="L67" s="164"/>
      <c r="M67" s="165"/>
      <c r="N67" s="176"/>
      <c r="O67" s="177"/>
      <c r="P67" s="164"/>
      <c r="Q67" s="165"/>
      <c r="R67" s="176"/>
      <c r="S67" s="177"/>
      <c r="T67" s="164"/>
      <c r="U67" s="165"/>
      <c r="V67" s="176"/>
      <c r="W67" s="177"/>
      <c r="X67" s="158"/>
      <c r="Y67" s="159"/>
    </row>
    <row r="68" spans="1:48" x14ac:dyDescent="0.25">
      <c r="A68" s="182"/>
      <c r="B68" s="170"/>
      <c r="C68" s="171"/>
      <c r="D68" s="158"/>
      <c r="E68" s="159"/>
      <c r="F68" s="170"/>
      <c r="G68" s="171"/>
      <c r="H68" s="158"/>
      <c r="I68" s="159"/>
      <c r="J68" s="176"/>
      <c r="K68" s="177"/>
      <c r="L68" s="164"/>
      <c r="M68" s="165"/>
      <c r="N68" s="176"/>
      <c r="O68" s="177"/>
      <c r="P68" s="164"/>
      <c r="Q68" s="165"/>
      <c r="R68" s="176"/>
      <c r="S68" s="177"/>
      <c r="T68" s="164"/>
      <c r="U68" s="165"/>
      <c r="V68" s="176"/>
      <c r="W68" s="177"/>
      <c r="X68" s="158"/>
      <c r="Y68" s="159"/>
      <c r="AA68" s="15"/>
      <c r="AB68" s="69"/>
      <c r="AC68" s="15"/>
      <c r="AD68" s="69"/>
      <c r="AE68" s="15"/>
      <c r="AF68" s="69"/>
      <c r="AG68" s="15"/>
      <c r="AH68" s="69"/>
      <c r="AI68" s="15"/>
      <c r="AJ68" s="69"/>
      <c r="AK68" s="15"/>
      <c r="AL68" s="69"/>
      <c r="AM68" s="15"/>
      <c r="AN68" s="69"/>
      <c r="AO68" s="15"/>
      <c r="AP68" s="69"/>
      <c r="AQ68" s="15"/>
      <c r="AR68" s="69"/>
      <c r="AS68" s="15"/>
      <c r="AT68" s="69"/>
      <c r="AU68" s="15"/>
      <c r="AV68" s="69"/>
    </row>
    <row r="69" spans="1:48" x14ac:dyDescent="0.25">
      <c r="A69" s="182"/>
      <c r="B69" s="170"/>
      <c r="C69" s="171"/>
      <c r="D69" s="158"/>
      <c r="E69" s="159"/>
      <c r="F69" s="170"/>
      <c r="G69" s="171"/>
      <c r="H69" s="158"/>
      <c r="I69" s="159"/>
      <c r="J69" s="176"/>
      <c r="K69" s="177"/>
      <c r="L69" s="164"/>
      <c r="M69" s="165"/>
      <c r="N69" s="176"/>
      <c r="O69" s="177"/>
      <c r="P69" s="164"/>
      <c r="Q69" s="165"/>
      <c r="R69" s="176"/>
      <c r="S69" s="177"/>
      <c r="T69" s="164"/>
      <c r="U69" s="165"/>
      <c r="V69" s="176"/>
      <c r="W69" s="177"/>
      <c r="X69" s="158"/>
      <c r="Y69" s="159"/>
      <c r="Z69" s="69"/>
    </row>
    <row r="70" spans="1:48" x14ac:dyDescent="0.25">
      <c r="A70" s="182"/>
      <c r="B70" s="170"/>
      <c r="C70" s="171"/>
      <c r="D70" s="158"/>
      <c r="E70" s="159"/>
      <c r="F70" s="170"/>
      <c r="G70" s="171"/>
      <c r="H70" s="158"/>
      <c r="I70" s="159"/>
      <c r="J70" s="176"/>
      <c r="K70" s="177"/>
      <c r="L70" s="164"/>
      <c r="M70" s="165"/>
      <c r="N70" s="176"/>
      <c r="O70" s="177"/>
      <c r="P70" s="164"/>
      <c r="Q70" s="165"/>
      <c r="R70" s="176"/>
      <c r="S70" s="177"/>
      <c r="T70" s="164"/>
      <c r="U70" s="165"/>
      <c r="V70" s="176"/>
      <c r="W70" s="177"/>
      <c r="X70" s="158"/>
      <c r="Y70" s="159"/>
    </row>
    <row r="71" spans="1:48" x14ac:dyDescent="0.25">
      <c r="A71" s="182"/>
      <c r="B71" s="170"/>
      <c r="C71" s="171"/>
      <c r="D71" s="158"/>
      <c r="E71" s="159"/>
      <c r="F71" s="170"/>
      <c r="G71" s="171"/>
      <c r="H71" s="158"/>
      <c r="I71" s="159"/>
      <c r="J71" s="176"/>
      <c r="K71" s="177"/>
      <c r="L71" s="164"/>
      <c r="M71" s="165"/>
      <c r="N71" s="176"/>
      <c r="O71" s="177"/>
      <c r="P71" s="164"/>
      <c r="Q71" s="165"/>
      <c r="R71" s="176"/>
      <c r="S71" s="177"/>
      <c r="T71" s="164"/>
      <c r="U71" s="165"/>
      <c r="V71" s="176"/>
      <c r="W71" s="177"/>
      <c r="X71" s="158"/>
      <c r="Y71" s="159"/>
    </row>
    <row r="72" spans="1:48" x14ac:dyDescent="0.25">
      <c r="A72" s="182"/>
      <c r="B72" s="170"/>
      <c r="C72" s="171"/>
      <c r="D72" s="158"/>
      <c r="E72" s="159"/>
      <c r="F72" s="170"/>
      <c r="G72" s="171"/>
      <c r="H72" s="158"/>
      <c r="I72" s="159"/>
      <c r="J72" s="176"/>
      <c r="K72" s="177"/>
      <c r="L72" s="164"/>
      <c r="M72" s="165"/>
      <c r="N72" s="176"/>
      <c r="O72" s="177"/>
      <c r="P72" s="164"/>
      <c r="Q72" s="165"/>
      <c r="R72" s="176"/>
      <c r="S72" s="177"/>
      <c r="T72" s="164"/>
      <c r="U72" s="165"/>
      <c r="V72" s="176"/>
      <c r="W72" s="177"/>
      <c r="X72" s="158"/>
      <c r="Y72" s="159"/>
    </row>
    <row r="73" spans="1:48" x14ac:dyDescent="0.25">
      <c r="A73" s="182"/>
      <c r="B73" s="170"/>
      <c r="C73" s="171"/>
      <c r="D73" s="158"/>
      <c r="E73" s="159"/>
      <c r="F73" s="170"/>
      <c r="G73" s="171"/>
      <c r="H73" s="158"/>
      <c r="I73" s="159"/>
      <c r="J73" s="176"/>
      <c r="K73" s="177"/>
      <c r="L73" s="164"/>
      <c r="M73" s="165"/>
      <c r="N73" s="176"/>
      <c r="O73" s="177"/>
      <c r="P73" s="164"/>
      <c r="Q73" s="165"/>
      <c r="R73" s="176"/>
      <c r="S73" s="177"/>
      <c r="T73" s="164"/>
      <c r="U73" s="165"/>
      <c r="V73" s="176"/>
      <c r="W73" s="177"/>
      <c r="X73" s="158"/>
      <c r="Y73" s="159"/>
    </row>
    <row r="74" spans="1:48" x14ac:dyDescent="0.25">
      <c r="A74" s="182"/>
      <c r="B74" s="170"/>
      <c r="C74" s="171"/>
      <c r="D74" s="158"/>
      <c r="E74" s="159"/>
      <c r="F74" s="170"/>
      <c r="G74" s="171"/>
      <c r="H74" s="158"/>
      <c r="I74" s="159"/>
      <c r="J74" s="176"/>
      <c r="K74" s="177"/>
      <c r="L74" s="164"/>
      <c r="M74" s="165"/>
      <c r="N74" s="176"/>
      <c r="O74" s="177"/>
      <c r="P74" s="164"/>
      <c r="Q74" s="165"/>
      <c r="R74" s="176"/>
      <c r="S74" s="177"/>
      <c r="T74" s="164"/>
      <c r="U74" s="165"/>
      <c r="V74" s="176"/>
      <c r="W74" s="177"/>
      <c r="X74" s="158"/>
      <c r="Y74" s="159"/>
    </row>
    <row r="75" spans="1:48" x14ac:dyDescent="0.25">
      <c r="A75" s="182"/>
      <c r="B75" s="170"/>
      <c r="C75" s="171"/>
      <c r="D75" s="158"/>
      <c r="E75" s="159"/>
      <c r="F75" s="170"/>
      <c r="G75" s="171"/>
      <c r="H75" s="158"/>
      <c r="I75" s="159"/>
      <c r="J75" s="176"/>
      <c r="K75" s="177"/>
      <c r="L75" s="164"/>
      <c r="M75" s="165"/>
      <c r="N75" s="176"/>
      <c r="O75" s="177"/>
      <c r="P75" s="164"/>
      <c r="Q75" s="165"/>
      <c r="R75" s="176"/>
      <c r="S75" s="177"/>
      <c r="T75" s="164"/>
      <c r="U75" s="165"/>
      <c r="V75" s="176"/>
      <c r="W75" s="177"/>
      <c r="X75" s="158"/>
      <c r="Y75" s="159"/>
    </row>
    <row r="76" spans="1:48" ht="15.75" thickBot="1" x14ac:dyDescent="0.3">
      <c r="A76" s="182"/>
      <c r="B76" s="170"/>
      <c r="C76" s="171"/>
      <c r="D76" s="162"/>
      <c r="E76" s="163"/>
      <c r="F76" s="170"/>
      <c r="G76" s="171"/>
      <c r="H76" s="162"/>
      <c r="I76" s="163"/>
      <c r="J76" s="180"/>
      <c r="K76" s="181"/>
      <c r="L76" s="168"/>
      <c r="M76" s="169"/>
      <c r="N76" s="180"/>
      <c r="O76" s="181"/>
      <c r="P76" s="168"/>
      <c r="Q76" s="169"/>
      <c r="R76" s="180"/>
      <c r="S76" s="181"/>
      <c r="T76" s="164"/>
      <c r="U76" s="165"/>
      <c r="V76" s="180"/>
      <c r="W76" s="181"/>
      <c r="X76" s="162"/>
      <c r="Y76" s="163"/>
    </row>
    <row r="77" spans="1:48" ht="15.75" thickBot="1" x14ac:dyDescent="0.3">
      <c r="A77" s="56"/>
      <c r="B77" s="62">
        <f t="shared" ref="B77:Q77" si="12">SUM(B56:B76)</f>
        <v>-2600</v>
      </c>
      <c r="C77" s="62">
        <f t="shared" si="12"/>
        <v>-400</v>
      </c>
      <c r="D77" s="62">
        <f t="shared" si="12"/>
        <v>-2600</v>
      </c>
      <c r="E77" s="62">
        <f t="shared" si="12"/>
        <v>-400</v>
      </c>
      <c r="F77" s="62">
        <f t="shared" si="12"/>
        <v>-2600</v>
      </c>
      <c r="G77" s="70">
        <f t="shared" si="12"/>
        <v>-400</v>
      </c>
      <c r="H77" s="62">
        <f t="shared" si="12"/>
        <v>-2600</v>
      </c>
      <c r="I77" s="65">
        <f t="shared" si="12"/>
        <v>-400</v>
      </c>
      <c r="J77" s="64">
        <f t="shared" si="12"/>
        <v>-2600</v>
      </c>
      <c r="K77" s="62">
        <f t="shared" si="12"/>
        <v>-400</v>
      </c>
      <c r="L77" s="62">
        <f t="shared" si="12"/>
        <v>-2600</v>
      </c>
      <c r="M77" s="62">
        <f t="shared" si="12"/>
        <v>-400</v>
      </c>
      <c r="N77" s="62">
        <f t="shared" si="12"/>
        <v>-2600</v>
      </c>
      <c r="O77" s="62">
        <f t="shared" si="12"/>
        <v>-400</v>
      </c>
      <c r="P77" s="62">
        <f t="shared" si="12"/>
        <v>-3380</v>
      </c>
      <c r="Q77" s="62">
        <f t="shared" si="12"/>
        <v>-580</v>
      </c>
      <c r="R77" s="62">
        <f>SUM(R56:R76)</f>
        <v>-3380</v>
      </c>
      <c r="S77" s="63">
        <f>SUM(S56:S76)</f>
        <v>-580</v>
      </c>
      <c r="T77" s="62">
        <f t="shared" ref="T77:Y77" si="13">SUM(T56:T76)</f>
        <v>-3380</v>
      </c>
      <c r="U77" s="63">
        <f t="shared" si="13"/>
        <v>-580</v>
      </c>
      <c r="V77" s="62">
        <f t="shared" si="13"/>
        <v>-3380</v>
      </c>
      <c r="W77" s="63">
        <f t="shared" si="13"/>
        <v>-580</v>
      </c>
      <c r="X77" s="62">
        <f t="shared" si="13"/>
        <v>-3660</v>
      </c>
      <c r="Y77" s="63">
        <f t="shared" si="13"/>
        <v>-640</v>
      </c>
      <c r="AB77" s="3"/>
      <c r="AD77" s="3"/>
      <c r="AF77" s="3"/>
      <c r="AH77" s="3"/>
      <c r="AJ77" s="3"/>
      <c r="AL77" s="3"/>
      <c r="AN77" s="3"/>
      <c r="AP77" s="3"/>
      <c r="AR77" s="3"/>
      <c r="AT77" s="3"/>
      <c r="AV77" s="3"/>
    </row>
    <row r="78" spans="1:48" x14ac:dyDescent="0.25">
      <c r="Z78" s="3"/>
    </row>
    <row r="85" spans="26:48" x14ac:dyDescent="0.25">
      <c r="AB85" s="3"/>
      <c r="AD85" s="3"/>
      <c r="AF85" s="3"/>
      <c r="AH85" s="3"/>
      <c r="AJ85" s="3"/>
      <c r="AL85" s="3"/>
      <c r="AN85" s="3"/>
      <c r="AP85" s="3"/>
      <c r="AR85" s="3"/>
      <c r="AT85" s="3"/>
      <c r="AV85" s="3"/>
    </row>
    <row r="86" spans="26:48" x14ac:dyDescent="0.25">
      <c r="Z86" s="3"/>
    </row>
    <row r="89" spans="26:48" x14ac:dyDescent="0.25">
      <c r="AB89" s="3"/>
      <c r="AD89" s="3"/>
      <c r="AF89" s="3"/>
      <c r="AH89" s="3"/>
      <c r="AJ89" s="3"/>
      <c r="AL89" s="3"/>
      <c r="AN89" s="3"/>
      <c r="AP89" s="3"/>
      <c r="AR89" s="3"/>
      <c r="AT89" s="3"/>
      <c r="AV89" s="3"/>
    </row>
    <row r="90" spans="26:48" x14ac:dyDescent="0.25">
      <c r="Z90" s="3"/>
    </row>
    <row r="95" spans="26:48" x14ac:dyDescent="0.25">
      <c r="AB95" s="3"/>
      <c r="AD95" s="3"/>
      <c r="AF95" s="3"/>
      <c r="AH95" s="3"/>
      <c r="AJ95" s="3"/>
      <c r="AL95" s="3"/>
      <c r="AN95" s="3"/>
      <c r="AP95" s="3"/>
      <c r="AR95" s="3"/>
      <c r="AT95" s="3"/>
      <c r="AV95" s="3"/>
    </row>
    <row r="96" spans="26:48" x14ac:dyDescent="0.25">
      <c r="Z96" s="3"/>
    </row>
    <row r="103" spans="27:47" x14ac:dyDescent="0.25">
      <c r="AA103" s="2"/>
      <c r="AC103" s="2"/>
      <c r="AE103" s="2"/>
      <c r="AG103" s="2"/>
      <c r="AI103" s="2"/>
      <c r="AK103" s="2"/>
      <c r="AM103" s="2"/>
      <c r="AO103" s="2"/>
      <c r="AQ103" s="2"/>
      <c r="AS103" s="2"/>
      <c r="AU103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E0D1-1EDA-45F4-A4DC-2A0C3CE2D4CB}">
  <dimension ref="A1:BU103"/>
  <sheetViews>
    <sheetView topLeftCell="I1" zoomScaleNormal="100" workbookViewId="0">
      <selection activeCell="Z3" sqref="Z3"/>
    </sheetView>
  </sheetViews>
  <sheetFormatPr baseColWidth="10" defaultColWidth="11.42578125" defaultRowHeight="15" x14ac:dyDescent="0.25"/>
  <cols>
    <col min="1" max="1" width="36.42578125" customWidth="1"/>
    <col min="2" max="2" width="10.85546875" style="2" customWidth="1"/>
    <col min="3" max="9" width="10.85546875" customWidth="1"/>
    <col min="10" max="10" width="11" customWidth="1"/>
    <col min="11" max="12" width="11.140625" customWidth="1"/>
    <col min="13" max="13" width="10.85546875" customWidth="1"/>
    <col min="14" max="14" width="11.140625" customWidth="1"/>
    <col min="15" max="15" width="11.42578125" customWidth="1"/>
    <col min="17" max="17" width="15.140625" customWidth="1"/>
    <col min="19" max="19" width="9.140625" customWidth="1"/>
    <col min="23" max="23" width="25.140625" customWidth="1"/>
    <col min="24" max="24" width="11.42578125" style="2"/>
    <col min="25" max="25" width="25.5703125" customWidth="1"/>
    <col min="26" max="26" width="11.42578125" style="2"/>
    <col min="27" max="27" width="25.5703125" customWidth="1"/>
    <col min="28" max="28" width="11.42578125" style="2"/>
    <col min="29" max="29" width="25.5703125" customWidth="1"/>
    <col min="30" max="30" width="11.42578125" style="2"/>
    <col min="31" max="31" width="25.5703125" customWidth="1"/>
    <col min="32" max="32" width="11.42578125" style="2"/>
    <col min="33" max="33" width="25.5703125" customWidth="1"/>
    <col min="34" max="34" width="11.42578125" style="2"/>
    <col min="35" max="35" width="25.5703125" customWidth="1"/>
    <col min="36" max="36" width="11.42578125" style="2"/>
    <col min="37" max="37" width="25.5703125" customWidth="1"/>
    <col min="38" max="38" width="11.42578125" style="2"/>
    <col min="39" max="39" width="25.5703125" customWidth="1"/>
    <col min="40" max="40" width="11.42578125" style="2"/>
    <col min="41" max="41" width="25.5703125" customWidth="1"/>
    <col min="42" max="42" width="11.42578125" style="2"/>
    <col min="43" max="43" width="25.5703125" customWidth="1"/>
    <col min="44" max="44" width="11.42578125" style="2"/>
    <col min="45" max="45" width="25.5703125" customWidth="1"/>
    <col min="46" max="46" width="11.42578125" style="2"/>
    <col min="47" max="47" width="25.5703125" customWidth="1"/>
    <col min="48" max="48" width="11.42578125" style="2"/>
    <col min="49" max="49" width="21.7109375" customWidth="1"/>
  </cols>
  <sheetData>
    <row r="1" spans="1:50" s="6" customFormat="1" ht="29.25" thickBot="1" x14ac:dyDescent="0.5">
      <c r="B1" s="7"/>
      <c r="C1" s="6" t="s">
        <v>104</v>
      </c>
      <c r="Z1" s="7"/>
      <c r="AA1" s="40" t="s">
        <v>0</v>
      </c>
      <c r="AB1" s="7"/>
      <c r="AC1" s="40"/>
      <c r="AD1" s="7"/>
      <c r="AE1" s="40"/>
      <c r="AF1" s="7"/>
      <c r="AG1" s="40"/>
      <c r="AH1" s="7"/>
      <c r="AI1" s="40"/>
      <c r="AJ1" s="7"/>
      <c r="AK1" s="40"/>
      <c r="AL1" s="7"/>
      <c r="AM1" s="40"/>
      <c r="AN1" s="7"/>
      <c r="AO1" s="40"/>
      <c r="AP1" s="7"/>
      <c r="AQ1" s="40"/>
      <c r="AR1" s="7"/>
      <c r="AS1" s="40"/>
      <c r="AT1" s="7"/>
      <c r="AU1" s="40"/>
      <c r="AV1" s="7"/>
      <c r="AW1" s="40"/>
      <c r="AX1" s="7"/>
    </row>
    <row r="2" spans="1:50" s="13" customFormat="1" ht="20.25" customHeight="1" thickBot="1" x14ac:dyDescent="0.3">
      <c r="B2" s="14"/>
      <c r="Y2" s="43" t="s">
        <v>1</v>
      </c>
      <c r="Z2" s="44" t="s">
        <v>2</v>
      </c>
      <c r="AA2" s="43" t="s">
        <v>3</v>
      </c>
      <c r="AB2" s="45" t="s">
        <v>2</v>
      </c>
      <c r="AC2" s="43" t="s">
        <v>4</v>
      </c>
      <c r="AD2" s="45" t="s">
        <v>2</v>
      </c>
      <c r="AE2" s="43" t="s">
        <v>5</v>
      </c>
      <c r="AF2" s="45" t="s">
        <v>2</v>
      </c>
      <c r="AG2" s="43" t="s">
        <v>6</v>
      </c>
      <c r="AH2" s="45" t="s">
        <v>2</v>
      </c>
      <c r="AI2" s="43" t="s">
        <v>7</v>
      </c>
      <c r="AJ2" s="45" t="s">
        <v>2</v>
      </c>
      <c r="AK2" s="43" t="s">
        <v>8</v>
      </c>
      <c r="AL2" s="45" t="s">
        <v>2</v>
      </c>
      <c r="AM2" s="43" t="s">
        <v>9</v>
      </c>
      <c r="AN2" s="45" t="s">
        <v>2</v>
      </c>
      <c r="AO2" s="43" t="s">
        <v>10</v>
      </c>
      <c r="AP2" s="45" t="s">
        <v>2</v>
      </c>
      <c r="AQ2" s="43" t="s">
        <v>11</v>
      </c>
      <c r="AR2" s="45" t="s">
        <v>2</v>
      </c>
      <c r="AS2" s="43" t="s">
        <v>12</v>
      </c>
      <c r="AT2" s="45" t="s">
        <v>2</v>
      </c>
      <c r="AU2" s="43" t="s">
        <v>13</v>
      </c>
      <c r="AV2" s="45" t="s">
        <v>2</v>
      </c>
      <c r="AW2" s="43" t="s">
        <v>14</v>
      </c>
      <c r="AX2" s="45" t="s">
        <v>2</v>
      </c>
    </row>
    <row r="3" spans="1:50" s="5" customFormat="1" ht="15.75" thickBot="1" x14ac:dyDescent="0.3">
      <c r="A3" s="12"/>
      <c r="B3" s="23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7" t="s">
        <v>23</v>
      </c>
      <c r="K3" s="17" t="s">
        <v>24</v>
      </c>
      <c r="L3" s="17" t="s">
        <v>25</v>
      </c>
      <c r="M3" s="17" t="s">
        <v>26</v>
      </c>
      <c r="N3" s="11" t="s">
        <v>27</v>
      </c>
      <c r="O3" s="18" t="s">
        <v>28</v>
      </c>
      <c r="P3" s="18" t="s">
        <v>29</v>
      </c>
      <c r="R3" s="50" t="s">
        <v>30</v>
      </c>
      <c r="T3" s="5">
        <v>2024</v>
      </c>
      <c r="Y3" s="117" t="s">
        <v>31</v>
      </c>
      <c r="Z3" s="118">
        <v>-227.99</v>
      </c>
      <c r="AA3" s="130" t="s">
        <v>32</v>
      </c>
      <c r="AB3" s="131">
        <v>-49.98</v>
      </c>
      <c r="AC3" s="117" t="s">
        <v>32</v>
      </c>
      <c r="AD3" s="126">
        <v>-49.98</v>
      </c>
      <c r="AE3" s="130" t="s">
        <v>32</v>
      </c>
      <c r="AF3" s="131">
        <v>-49.98</v>
      </c>
      <c r="AG3" s="117" t="s">
        <v>32</v>
      </c>
      <c r="AH3" s="126">
        <v>-49.98</v>
      </c>
      <c r="AI3" s="130" t="s">
        <v>32</v>
      </c>
      <c r="AJ3" s="131">
        <v>-49.98</v>
      </c>
      <c r="AK3" s="117" t="s">
        <v>32</v>
      </c>
      <c r="AL3" s="126">
        <v>-49.98</v>
      </c>
      <c r="AM3" s="130" t="s">
        <v>32</v>
      </c>
      <c r="AN3" s="131">
        <v>-49.98</v>
      </c>
      <c r="AO3" s="117" t="s">
        <v>32</v>
      </c>
      <c r="AP3" s="126">
        <v>-49.98</v>
      </c>
      <c r="AQ3" s="130" t="s">
        <v>32</v>
      </c>
      <c r="AR3" s="131">
        <v>-49.98</v>
      </c>
      <c r="AS3" s="117" t="s">
        <v>32</v>
      </c>
      <c r="AT3" s="126">
        <v>-49.98</v>
      </c>
      <c r="AU3" s="130" t="s">
        <v>32</v>
      </c>
      <c r="AV3" s="131">
        <v>-49.98</v>
      </c>
      <c r="AW3" s="117" t="s">
        <v>32</v>
      </c>
      <c r="AX3" s="126">
        <v>-49.98</v>
      </c>
    </row>
    <row r="4" spans="1:50" s="5" customFormat="1" x14ac:dyDescent="0.25">
      <c r="A4" s="30" t="s">
        <v>33</v>
      </c>
      <c r="B4" s="24">
        <v>139</v>
      </c>
      <c r="C4" s="24">
        <v>139</v>
      </c>
      <c r="D4" s="24">
        <v>139</v>
      </c>
      <c r="E4" s="24">
        <v>139</v>
      </c>
      <c r="F4" s="24">
        <v>139</v>
      </c>
      <c r="G4" s="24">
        <v>139</v>
      </c>
      <c r="H4" s="24">
        <v>139</v>
      </c>
      <c r="I4" s="24">
        <v>139</v>
      </c>
      <c r="J4" s="24">
        <v>139</v>
      </c>
      <c r="K4" s="24">
        <v>139</v>
      </c>
      <c r="L4" s="24">
        <v>139</v>
      </c>
      <c r="M4" s="24">
        <v>139</v>
      </c>
      <c r="N4" s="24">
        <v>139</v>
      </c>
      <c r="O4" s="24">
        <v>139</v>
      </c>
      <c r="P4" s="24">
        <v>139</v>
      </c>
      <c r="R4" s="39" t="s">
        <v>34</v>
      </c>
      <c r="S4" s="2">
        <v>139</v>
      </c>
      <c r="T4" s="2">
        <v>149</v>
      </c>
      <c r="Y4" s="119" t="s">
        <v>35</v>
      </c>
      <c r="Z4" s="120">
        <v>-55</v>
      </c>
      <c r="AA4" s="132" t="s">
        <v>36</v>
      </c>
      <c r="AB4" s="133">
        <v>-275.74</v>
      </c>
      <c r="AC4" s="119" t="s">
        <v>36</v>
      </c>
      <c r="AD4" s="127">
        <v>-275.74</v>
      </c>
      <c r="AE4" s="132" t="s">
        <v>36</v>
      </c>
      <c r="AF4" s="133">
        <v>-275.74</v>
      </c>
      <c r="AG4" s="119" t="s">
        <v>36</v>
      </c>
      <c r="AH4" s="127">
        <v>-275.74</v>
      </c>
      <c r="AI4" s="132" t="s">
        <v>36</v>
      </c>
      <c r="AJ4" s="133">
        <v>-275.74</v>
      </c>
      <c r="AK4" s="119" t="s">
        <v>36</v>
      </c>
      <c r="AL4" s="127">
        <v>-275.74</v>
      </c>
      <c r="AM4" s="132" t="s">
        <v>36</v>
      </c>
      <c r="AN4" s="133">
        <v>-275.74</v>
      </c>
      <c r="AO4" s="119" t="s">
        <v>36</v>
      </c>
      <c r="AP4" s="127">
        <v>-275.74</v>
      </c>
      <c r="AQ4" s="132" t="s">
        <v>36</v>
      </c>
      <c r="AR4" s="133">
        <v>-275.74</v>
      </c>
      <c r="AS4" s="119" t="s">
        <v>36</v>
      </c>
      <c r="AT4" s="127">
        <v>-275.74</v>
      </c>
      <c r="AU4" s="132" t="s">
        <v>36</v>
      </c>
      <c r="AV4" s="133">
        <v>-275.74</v>
      </c>
      <c r="AW4" s="119" t="s">
        <v>36</v>
      </c>
      <c r="AX4" s="127">
        <v>-275.74</v>
      </c>
    </row>
    <row r="5" spans="1:50" x14ac:dyDescent="0.25">
      <c r="A5" s="31" t="s">
        <v>123</v>
      </c>
      <c r="B5" s="25">
        <f>B8/B7</f>
        <v>119.76153846153846</v>
      </c>
      <c r="C5" s="25">
        <f>C8/C7</f>
        <v>119.73333333333333</v>
      </c>
      <c r="D5" s="25">
        <f t="shared" ref="D5:P5" si="0">D8/D7</f>
        <v>119.70714285714286</v>
      </c>
      <c r="E5" s="25">
        <f t="shared" si="0"/>
        <v>119.68275862068965</v>
      </c>
      <c r="F5" s="25">
        <f t="shared" si="0"/>
        <v>119.66</v>
      </c>
      <c r="G5" s="25">
        <f t="shared" si="0"/>
        <v>119.63870967741936</v>
      </c>
      <c r="H5" s="25">
        <f t="shared" si="0"/>
        <v>119.61875000000001</v>
      </c>
      <c r="I5" s="25">
        <f t="shared" si="0"/>
        <v>119.6</v>
      </c>
      <c r="J5" s="25">
        <f t="shared" si="0"/>
        <v>119.58235294117647</v>
      </c>
      <c r="K5" s="25">
        <f t="shared" si="0"/>
        <v>119.56571428571428</v>
      </c>
      <c r="L5" s="25">
        <f t="shared" si="0"/>
        <v>119.55</v>
      </c>
      <c r="M5" s="25">
        <f t="shared" si="0"/>
        <v>119.53513513513514</v>
      </c>
      <c r="N5" s="25">
        <f t="shared" si="0"/>
        <v>119</v>
      </c>
      <c r="O5" s="25">
        <f t="shared" si="0"/>
        <v>119</v>
      </c>
      <c r="P5" s="25">
        <f t="shared" si="0"/>
        <v>119</v>
      </c>
      <c r="R5" s="39" t="s">
        <v>37</v>
      </c>
      <c r="S5" s="2">
        <v>129</v>
      </c>
      <c r="T5" s="2">
        <v>139</v>
      </c>
      <c r="Y5" s="119" t="s">
        <v>38</v>
      </c>
      <c r="Z5" s="120">
        <v>-95.52</v>
      </c>
      <c r="AA5" s="132" t="s">
        <v>39</v>
      </c>
      <c r="AB5" s="133">
        <v>-183.47</v>
      </c>
      <c r="AC5" s="119" t="s">
        <v>39</v>
      </c>
      <c r="AD5" s="127">
        <v>-183.47</v>
      </c>
      <c r="AE5" s="132" t="s">
        <v>39</v>
      </c>
      <c r="AF5" s="133">
        <v>-183.47</v>
      </c>
      <c r="AG5" s="119" t="s">
        <v>39</v>
      </c>
      <c r="AH5" s="127">
        <v>-183.47</v>
      </c>
      <c r="AI5" s="132" t="s">
        <v>39</v>
      </c>
      <c r="AJ5" s="133">
        <v>-183.47</v>
      </c>
      <c r="AK5" s="119" t="s">
        <v>39</v>
      </c>
      <c r="AL5" s="127">
        <v>-183.47</v>
      </c>
      <c r="AM5" s="132" t="s">
        <v>39</v>
      </c>
      <c r="AN5" s="133">
        <v>-183.47</v>
      </c>
      <c r="AO5" s="119" t="s">
        <v>39</v>
      </c>
      <c r="AP5" s="127">
        <v>-183.47</v>
      </c>
      <c r="AQ5" s="132" t="s">
        <v>39</v>
      </c>
      <c r="AR5" s="133">
        <v>-183.47</v>
      </c>
      <c r="AS5" s="119" t="s">
        <v>39</v>
      </c>
      <c r="AT5" s="127">
        <v>-183.47</v>
      </c>
      <c r="AU5" s="132" t="s">
        <v>39</v>
      </c>
      <c r="AV5" s="133">
        <v>-183.47</v>
      </c>
      <c r="AW5" s="119" t="s">
        <v>39</v>
      </c>
      <c r="AX5" s="127">
        <v>-183.47</v>
      </c>
    </row>
    <row r="6" spans="1:50" ht="15.75" thickBot="1" x14ac:dyDescent="0.3">
      <c r="A6" s="32" t="s">
        <v>105</v>
      </c>
      <c r="B6" s="26">
        <v>119</v>
      </c>
      <c r="C6" s="26">
        <v>119</v>
      </c>
      <c r="D6" s="26">
        <v>119</v>
      </c>
      <c r="E6" s="26">
        <v>119</v>
      </c>
      <c r="F6" s="26">
        <v>119</v>
      </c>
      <c r="G6" s="26">
        <v>119</v>
      </c>
      <c r="H6" s="26">
        <v>119</v>
      </c>
      <c r="I6" s="26">
        <v>119</v>
      </c>
      <c r="J6" s="26">
        <v>119</v>
      </c>
      <c r="K6" s="26">
        <v>119</v>
      </c>
      <c r="L6" s="26">
        <v>119</v>
      </c>
      <c r="M6" s="26">
        <v>119</v>
      </c>
      <c r="N6" s="26">
        <v>119</v>
      </c>
      <c r="O6" s="26">
        <v>119</v>
      </c>
      <c r="P6" s="26">
        <v>119</v>
      </c>
      <c r="Q6" s="5"/>
      <c r="R6" s="5"/>
      <c r="Y6" s="119" t="s">
        <v>40</v>
      </c>
      <c r="Z6" s="120">
        <v>-57</v>
      </c>
      <c r="AA6" s="132" t="s">
        <v>41</v>
      </c>
      <c r="AB6" s="133">
        <v>-80.73</v>
      </c>
      <c r="AC6" s="119" t="s">
        <v>41</v>
      </c>
      <c r="AD6" s="127">
        <v>-80.73</v>
      </c>
      <c r="AE6" s="132" t="s">
        <v>41</v>
      </c>
      <c r="AF6" s="133">
        <v>-80.73</v>
      </c>
      <c r="AG6" s="119" t="s">
        <v>41</v>
      </c>
      <c r="AH6" s="127">
        <v>-80.73</v>
      </c>
      <c r="AI6" s="132" t="s">
        <v>41</v>
      </c>
      <c r="AJ6" s="133">
        <v>-80.73</v>
      </c>
      <c r="AK6" s="119" t="s">
        <v>41</v>
      </c>
      <c r="AL6" s="127">
        <v>-80.73</v>
      </c>
      <c r="AM6" s="132" t="s">
        <v>41</v>
      </c>
      <c r="AN6" s="133">
        <v>-80.73</v>
      </c>
      <c r="AO6" s="119" t="s">
        <v>41</v>
      </c>
      <c r="AP6" s="127">
        <v>-80.73</v>
      </c>
      <c r="AQ6" s="132" t="s">
        <v>41</v>
      </c>
      <c r="AR6" s="133">
        <v>-80.73</v>
      </c>
      <c r="AS6" s="119" t="s">
        <v>41</v>
      </c>
      <c r="AT6" s="127">
        <v>-80.73</v>
      </c>
      <c r="AU6" s="132" t="s">
        <v>41</v>
      </c>
      <c r="AV6" s="133">
        <v>-80.73</v>
      </c>
      <c r="AW6" s="119" t="s">
        <v>41</v>
      </c>
      <c r="AX6" s="127">
        <v>-80.73</v>
      </c>
    </row>
    <row r="7" spans="1:50" ht="15.75" thickBot="1" x14ac:dyDescent="0.3">
      <c r="A7" s="33" t="s">
        <v>42</v>
      </c>
      <c r="B7" s="27">
        <v>130</v>
      </c>
      <c r="C7" s="27">
        <v>135</v>
      </c>
      <c r="D7" s="27">
        <v>140</v>
      </c>
      <c r="E7" s="27">
        <v>145</v>
      </c>
      <c r="F7" s="27">
        <v>150</v>
      </c>
      <c r="G7" s="27">
        <v>155</v>
      </c>
      <c r="H7" s="27">
        <v>160</v>
      </c>
      <c r="I7" s="27">
        <v>165</v>
      </c>
      <c r="J7" s="27">
        <v>170</v>
      </c>
      <c r="K7" s="27">
        <v>175</v>
      </c>
      <c r="L7" s="27">
        <v>180</v>
      </c>
      <c r="M7" s="27">
        <v>185</v>
      </c>
      <c r="N7" s="19">
        <v>200</v>
      </c>
      <c r="O7" s="19">
        <v>250</v>
      </c>
      <c r="P7" s="19">
        <v>300</v>
      </c>
      <c r="S7" s="3"/>
      <c r="T7" s="2"/>
      <c r="U7" s="2"/>
      <c r="Y7" s="119" t="s">
        <v>43</v>
      </c>
      <c r="Z7" s="121">
        <v>-305.83</v>
      </c>
      <c r="AA7" s="132" t="s">
        <v>44</v>
      </c>
      <c r="AB7" s="133">
        <v>-571.20000000000005</v>
      </c>
      <c r="AC7" s="119" t="s">
        <v>44</v>
      </c>
      <c r="AD7" s="127">
        <v>-571.20000000000005</v>
      </c>
      <c r="AE7" s="132" t="s">
        <v>44</v>
      </c>
      <c r="AF7" s="133">
        <v>-571.20000000000005</v>
      </c>
      <c r="AG7" s="119" t="s">
        <v>44</v>
      </c>
      <c r="AH7" s="127">
        <v>-571.20000000000005</v>
      </c>
      <c r="AI7" s="132" t="s">
        <v>44</v>
      </c>
      <c r="AJ7" s="133">
        <v>-571.20000000000005</v>
      </c>
      <c r="AK7" s="119" t="s">
        <v>44</v>
      </c>
      <c r="AL7" s="127">
        <v>-571.20000000000005</v>
      </c>
      <c r="AM7" s="132" t="s">
        <v>44</v>
      </c>
      <c r="AN7" s="133">
        <v>-571.20000000000005</v>
      </c>
      <c r="AO7" s="119" t="s">
        <v>44</v>
      </c>
      <c r="AP7" s="127">
        <v>-571.20000000000005</v>
      </c>
      <c r="AQ7" s="132" t="s">
        <v>44</v>
      </c>
      <c r="AR7" s="133">
        <v>-571.20000000000005</v>
      </c>
      <c r="AS7" s="119" t="s">
        <v>44</v>
      </c>
      <c r="AT7" s="127">
        <v>-571.20000000000005</v>
      </c>
      <c r="AU7" s="132" t="s">
        <v>44</v>
      </c>
      <c r="AV7" s="133">
        <v>-571.20000000000005</v>
      </c>
      <c r="AW7" s="119" t="s">
        <v>44</v>
      </c>
      <c r="AX7" s="127">
        <v>-571.20000000000005</v>
      </c>
    </row>
    <row r="8" spans="1:50" x14ac:dyDescent="0.25">
      <c r="A8" s="115" t="s">
        <v>45</v>
      </c>
      <c r="B8" s="79">
        <f>B52+D52</f>
        <v>15569</v>
      </c>
      <c r="C8" s="24">
        <f>H52+J52</f>
        <v>16164</v>
      </c>
      <c r="D8" s="24">
        <f>N52+P52</f>
        <v>16759</v>
      </c>
      <c r="E8" s="24">
        <f>T52+V52</f>
        <v>17354</v>
      </c>
      <c r="F8" s="24">
        <f>Z52+AB52</f>
        <v>17949</v>
      </c>
      <c r="G8" s="24">
        <f>AF52+AH52</f>
        <v>18544</v>
      </c>
      <c r="H8" s="24">
        <f>AL52+AN52</f>
        <v>19139</v>
      </c>
      <c r="I8" s="24">
        <f>AR52+AT52</f>
        <v>19734</v>
      </c>
      <c r="J8" s="24">
        <f>AX52+AZ52</f>
        <v>20329</v>
      </c>
      <c r="K8" s="24">
        <f>BD52+BF52</f>
        <v>20924</v>
      </c>
      <c r="L8" s="24">
        <f>BJ52+BL52</f>
        <v>21519</v>
      </c>
      <c r="M8" s="24">
        <f>BR52+BP52</f>
        <v>22114</v>
      </c>
      <c r="N8" s="24">
        <f t="shared" ref="N8:P8" si="1">N7*N6</f>
        <v>23800</v>
      </c>
      <c r="O8" s="24">
        <f t="shared" si="1"/>
        <v>29750</v>
      </c>
      <c r="P8" s="46">
        <f t="shared" si="1"/>
        <v>35700</v>
      </c>
      <c r="R8" s="51" t="s">
        <v>92</v>
      </c>
      <c r="S8" s="72" t="s">
        <v>73</v>
      </c>
      <c r="Y8" s="119" t="s">
        <v>46</v>
      </c>
      <c r="Z8" s="120">
        <v>-148.65</v>
      </c>
      <c r="AA8" s="132" t="s">
        <v>47</v>
      </c>
      <c r="AB8" s="133">
        <v>-120</v>
      </c>
      <c r="AC8" s="119" t="s">
        <v>47</v>
      </c>
      <c r="AD8" s="127">
        <v>-120</v>
      </c>
      <c r="AE8" s="132" t="s">
        <v>47</v>
      </c>
      <c r="AF8" s="133">
        <v>-120</v>
      </c>
      <c r="AG8" s="119" t="s">
        <v>47</v>
      </c>
      <c r="AH8" s="127">
        <v>-120</v>
      </c>
      <c r="AI8" s="132" t="s">
        <v>47</v>
      </c>
      <c r="AJ8" s="133">
        <v>-120</v>
      </c>
      <c r="AK8" s="119" t="s">
        <v>47</v>
      </c>
      <c r="AL8" s="127">
        <v>-120</v>
      </c>
      <c r="AM8" s="132" t="s">
        <v>47</v>
      </c>
      <c r="AN8" s="133">
        <v>-120</v>
      </c>
      <c r="AO8" s="119" t="s">
        <v>47</v>
      </c>
      <c r="AP8" s="127">
        <v>-120</v>
      </c>
      <c r="AQ8" s="132" t="s">
        <v>47</v>
      </c>
      <c r="AR8" s="133">
        <v>-120</v>
      </c>
      <c r="AS8" s="119" t="s">
        <v>47</v>
      </c>
      <c r="AT8" s="127">
        <v>-120</v>
      </c>
      <c r="AU8" s="132" t="s">
        <v>47</v>
      </c>
      <c r="AV8" s="133">
        <v>-120</v>
      </c>
      <c r="AW8" s="119" t="s">
        <v>47</v>
      </c>
      <c r="AX8" s="127">
        <v>-120</v>
      </c>
    </row>
    <row r="9" spans="1:50" x14ac:dyDescent="0.25">
      <c r="A9" s="114" t="s">
        <v>106</v>
      </c>
      <c r="B9" s="76">
        <f>F52</f>
        <v>-150</v>
      </c>
      <c r="C9" s="28">
        <f>L52</f>
        <v>-150</v>
      </c>
      <c r="D9" s="28">
        <f>R52</f>
        <v>-150</v>
      </c>
      <c r="E9" s="28">
        <f>X52</f>
        <v>-150</v>
      </c>
      <c r="F9" s="28">
        <f>AD52</f>
        <v>-150</v>
      </c>
      <c r="G9" s="28">
        <f>AJ52</f>
        <v>-150</v>
      </c>
      <c r="H9" s="28">
        <f>AP52</f>
        <v>-150</v>
      </c>
      <c r="I9" s="28">
        <f>AV52</f>
        <v>-150</v>
      </c>
      <c r="J9" s="28">
        <f>BB52</f>
        <v>-150</v>
      </c>
      <c r="K9" s="28">
        <f>BH52</f>
        <v>-150</v>
      </c>
      <c r="L9" s="28">
        <f>BN52</f>
        <v>-150</v>
      </c>
      <c r="M9" s="28">
        <f>BT52</f>
        <v>-150</v>
      </c>
      <c r="N9" s="8">
        <f>M9</f>
        <v>-150</v>
      </c>
      <c r="O9" s="8">
        <f>N9</f>
        <v>-150</v>
      </c>
      <c r="P9" s="48">
        <f>O9</f>
        <v>-150</v>
      </c>
      <c r="R9" s="53" t="s">
        <v>93</v>
      </c>
      <c r="S9" s="73">
        <v>20</v>
      </c>
      <c r="Y9" s="119" t="s">
        <v>48</v>
      </c>
      <c r="Z9" s="120">
        <v>-59.38</v>
      </c>
      <c r="AA9" s="132" t="s">
        <v>49</v>
      </c>
      <c r="AB9" s="133">
        <v>-60</v>
      </c>
      <c r="AC9" s="119" t="s">
        <v>49</v>
      </c>
      <c r="AD9" s="127">
        <v>-60</v>
      </c>
      <c r="AE9" s="132" t="s">
        <v>49</v>
      </c>
      <c r="AF9" s="133">
        <v>-60</v>
      </c>
      <c r="AG9" s="119" t="s">
        <v>49</v>
      </c>
      <c r="AH9" s="127">
        <v>-60</v>
      </c>
      <c r="AI9" s="132" t="s">
        <v>49</v>
      </c>
      <c r="AJ9" s="133">
        <v>-60</v>
      </c>
      <c r="AK9" s="119" t="s">
        <v>49</v>
      </c>
      <c r="AL9" s="127">
        <v>-60</v>
      </c>
      <c r="AM9" s="132" t="s">
        <v>49</v>
      </c>
      <c r="AN9" s="133">
        <v>-60</v>
      </c>
      <c r="AO9" s="119" t="s">
        <v>49</v>
      </c>
      <c r="AP9" s="127">
        <v>-60</v>
      </c>
      <c r="AQ9" s="132" t="s">
        <v>49</v>
      </c>
      <c r="AR9" s="133">
        <v>-60</v>
      </c>
      <c r="AS9" s="119" t="s">
        <v>49</v>
      </c>
      <c r="AT9" s="127">
        <v>-60</v>
      </c>
      <c r="AU9" s="132" t="s">
        <v>49</v>
      </c>
      <c r="AV9" s="133">
        <v>-60</v>
      </c>
      <c r="AW9" s="119" t="s">
        <v>49</v>
      </c>
      <c r="AX9" s="127">
        <v>-60</v>
      </c>
    </row>
    <row r="10" spans="1:50" x14ac:dyDescent="0.25">
      <c r="A10" s="114" t="s">
        <v>50</v>
      </c>
      <c r="B10" s="76">
        <f t="shared" ref="B10:P10" si="2">B8+B9</f>
        <v>15419</v>
      </c>
      <c r="C10" s="28">
        <f t="shared" si="2"/>
        <v>16014</v>
      </c>
      <c r="D10" s="28">
        <f t="shared" si="2"/>
        <v>16609</v>
      </c>
      <c r="E10" s="28">
        <f t="shared" si="2"/>
        <v>17204</v>
      </c>
      <c r="F10" s="28">
        <f t="shared" si="2"/>
        <v>17799</v>
      </c>
      <c r="G10" s="28">
        <f t="shared" si="2"/>
        <v>18394</v>
      </c>
      <c r="H10" s="28">
        <f t="shared" si="2"/>
        <v>18989</v>
      </c>
      <c r="I10" s="28">
        <f t="shared" si="2"/>
        <v>19584</v>
      </c>
      <c r="J10" s="28">
        <f t="shared" si="2"/>
        <v>20179</v>
      </c>
      <c r="K10" s="28">
        <f t="shared" si="2"/>
        <v>20774</v>
      </c>
      <c r="L10" s="28">
        <f t="shared" si="2"/>
        <v>21369</v>
      </c>
      <c r="M10" s="28">
        <f t="shared" si="2"/>
        <v>21964</v>
      </c>
      <c r="N10" s="28">
        <f t="shared" si="2"/>
        <v>23650</v>
      </c>
      <c r="O10" s="28">
        <f t="shared" si="2"/>
        <v>29600</v>
      </c>
      <c r="P10" s="48">
        <f t="shared" si="2"/>
        <v>35550</v>
      </c>
      <c r="R10" s="53" t="s">
        <v>94</v>
      </c>
      <c r="S10" s="73">
        <v>21.01</v>
      </c>
      <c r="Y10" s="119" t="s">
        <v>51</v>
      </c>
      <c r="Z10" s="120">
        <v>0</v>
      </c>
      <c r="AA10" s="132"/>
      <c r="AB10" s="133"/>
      <c r="AC10" s="119"/>
      <c r="AD10" s="127"/>
      <c r="AE10" s="132"/>
      <c r="AF10" s="133"/>
      <c r="AG10" s="119"/>
      <c r="AH10" s="127"/>
      <c r="AI10" s="132"/>
      <c r="AJ10" s="133"/>
      <c r="AK10" s="119"/>
      <c r="AL10" s="127"/>
      <c r="AM10" s="132"/>
      <c r="AN10" s="133"/>
      <c r="AO10" s="119"/>
      <c r="AP10" s="127"/>
      <c r="AQ10" s="132"/>
      <c r="AR10" s="133"/>
      <c r="AS10" s="119"/>
      <c r="AT10" s="127"/>
      <c r="AU10" s="132"/>
      <c r="AV10" s="133"/>
      <c r="AW10" s="119"/>
      <c r="AX10" s="127"/>
    </row>
    <row r="11" spans="1:50" x14ac:dyDescent="0.25">
      <c r="A11" s="114" t="s">
        <v>52</v>
      </c>
      <c r="B11" s="76">
        <f t="shared" ref="B11:P11" si="3">B10+B12</f>
        <v>13106.15</v>
      </c>
      <c r="C11" s="28">
        <f t="shared" si="3"/>
        <v>13611.9</v>
      </c>
      <c r="D11" s="28">
        <f t="shared" si="3"/>
        <v>14117.65</v>
      </c>
      <c r="E11" s="28">
        <f t="shared" si="3"/>
        <v>14623.4</v>
      </c>
      <c r="F11" s="28">
        <f t="shared" si="3"/>
        <v>15129.15</v>
      </c>
      <c r="G11" s="28">
        <f t="shared" si="3"/>
        <v>15634.9</v>
      </c>
      <c r="H11" s="28">
        <f t="shared" si="3"/>
        <v>16140.65</v>
      </c>
      <c r="I11" s="28">
        <f t="shared" si="3"/>
        <v>16646.400000000001</v>
      </c>
      <c r="J11" s="28">
        <f t="shared" si="3"/>
        <v>17152.150000000001</v>
      </c>
      <c r="K11" s="28">
        <f t="shared" si="3"/>
        <v>17657.900000000001</v>
      </c>
      <c r="L11" s="28">
        <f t="shared" si="3"/>
        <v>18163.650000000001</v>
      </c>
      <c r="M11" s="28">
        <f t="shared" si="3"/>
        <v>18669.400000000001</v>
      </c>
      <c r="N11" s="28">
        <f t="shared" si="3"/>
        <v>20102.5</v>
      </c>
      <c r="O11" s="28">
        <f t="shared" si="3"/>
        <v>25160</v>
      </c>
      <c r="P11" s="48">
        <f t="shared" si="3"/>
        <v>30217.5</v>
      </c>
      <c r="R11" s="53" t="s">
        <v>95</v>
      </c>
      <c r="S11" s="73">
        <v>13</v>
      </c>
      <c r="Y11" s="119" t="s">
        <v>53</v>
      </c>
      <c r="Z11" s="120">
        <f>-622.68/4</f>
        <v>-155.66999999999999</v>
      </c>
      <c r="AA11" s="132"/>
      <c r="AB11" s="133"/>
      <c r="AC11" s="119"/>
      <c r="AD11" s="127"/>
      <c r="AE11" s="132"/>
      <c r="AF11" s="133"/>
      <c r="AG11" s="119"/>
      <c r="AH11" s="127"/>
      <c r="AI11" s="132"/>
      <c r="AJ11" s="133"/>
      <c r="AK11" s="119"/>
      <c r="AL11" s="127"/>
      <c r="AM11" s="132"/>
      <c r="AN11" s="133"/>
      <c r="AO11" s="119"/>
      <c r="AP11" s="127"/>
      <c r="AQ11" s="132"/>
      <c r="AR11" s="133"/>
      <c r="AS11" s="119"/>
      <c r="AT11" s="127"/>
      <c r="AU11" s="132"/>
      <c r="AV11" s="133"/>
      <c r="AW11" s="119"/>
      <c r="AX11" s="127"/>
    </row>
    <row r="12" spans="1:50" s="15" customFormat="1" x14ac:dyDescent="0.25">
      <c r="A12" s="116" t="s">
        <v>54</v>
      </c>
      <c r="B12" s="77">
        <f t="shared" ref="B12:P12" si="4">-(B10*0.15)</f>
        <v>-2312.85</v>
      </c>
      <c r="C12" s="29">
        <f t="shared" si="4"/>
        <v>-2402.1</v>
      </c>
      <c r="D12" s="29">
        <f t="shared" si="4"/>
        <v>-2491.35</v>
      </c>
      <c r="E12" s="29">
        <f t="shared" si="4"/>
        <v>-2580.6</v>
      </c>
      <c r="F12" s="29">
        <f t="shared" si="4"/>
        <v>-2669.85</v>
      </c>
      <c r="G12" s="29">
        <f t="shared" si="4"/>
        <v>-2759.1</v>
      </c>
      <c r="H12" s="29">
        <f t="shared" si="4"/>
        <v>-2848.35</v>
      </c>
      <c r="I12" s="29">
        <f t="shared" si="4"/>
        <v>-2937.6</v>
      </c>
      <c r="J12" s="29">
        <f t="shared" si="4"/>
        <v>-3026.85</v>
      </c>
      <c r="K12" s="29">
        <f t="shared" si="4"/>
        <v>-3116.1</v>
      </c>
      <c r="L12" s="29">
        <f t="shared" si="4"/>
        <v>-3205.35</v>
      </c>
      <c r="M12" s="29">
        <f t="shared" si="4"/>
        <v>-3294.6</v>
      </c>
      <c r="N12" s="29">
        <f t="shared" si="4"/>
        <v>-3547.5</v>
      </c>
      <c r="O12" s="29">
        <f t="shared" si="4"/>
        <v>-4440</v>
      </c>
      <c r="P12" s="49">
        <f t="shared" si="4"/>
        <v>-5332.5</v>
      </c>
      <c r="R12" s="54" t="s">
        <v>96</v>
      </c>
      <c r="S12" s="73">
        <v>3</v>
      </c>
      <c r="Y12" s="122" t="s">
        <v>55</v>
      </c>
      <c r="Z12" s="123">
        <f>-371.4/2</f>
        <v>-185.7</v>
      </c>
      <c r="AA12" s="134"/>
      <c r="AB12" s="135"/>
      <c r="AC12" s="122"/>
      <c r="AD12" s="128"/>
      <c r="AE12" s="134"/>
      <c r="AF12" s="135"/>
      <c r="AG12" s="122"/>
      <c r="AH12" s="128"/>
      <c r="AI12" s="134"/>
      <c r="AJ12" s="135"/>
      <c r="AK12" s="122"/>
      <c r="AL12" s="128"/>
      <c r="AM12" s="134"/>
      <c r="AN12" s="135"/>
      <c r="AO12" s="122"/>
      <c r="AP12" s="128"/>
      <c r="AQ12" s="134"/>
      <c r="AR12" s="135"/>
      <c r="AS12" s="122"/>
      <c r="AT12" s="128"/>
      <c r="AU12" s="134"/>
      <c r="AV12" s="135"/>
      <c r="AW12" s="122"/>
      <c r="AX12" s="128"/>
    </row>
    <row r="13" spans="1:50" x14ac:dyDescent="0.25">
      <c r="A13" s="114" t="s">
        <v>115</v>
      </c>
      <c r="B13" s="80">
        <f>C52</f>
        <v>7145</v>
      </c>
      <c r="C13" s="8">
        <f>I52</f>
        <v>645</v>
      </c>
      <c r="D13" s="8">
        <f>O52</f>
        <v>645</v>
      </c>
      <c r="E13" s="8">
        <f>U52</f>
        <v>645</v>
      </c>
      <c r="F13" s="8">
        <f>AA52</f>
        <v>645</v>
      </c>
      <c r="G13" s="8">
        <f>AG52</f>
        <v>645</v>
      </c>
      <c r="H13" s="8">
        <f>AM52</f>
        <v>645</v>
      </c>
      <c r="I13" s="8">
        <f>AS52</f>
        <v>645</v>
      </c>
      <c r="J13" s="8">
        <f>AY52</f>
        <v>645</v>
      </c>
      <c r="K13" s="8">
        <f>BE52</f>
        <v>645</v>
      </c>
      <c r="L13" s="8">
        <f>BK52</f>
        <v>645</v>
      </c>
      <c r="M13" s="8">
        <f>BQ52</f>
        <v>645</v>
      </c>
      <c r="N13" s="8">
        <f t="shared" ref="N13:P15" si="5">M13</f>
        <v>645</v>
      </c>
      <c r="O13" s="8">
        <f t="shared" si="5"/>
        <v>645</v>
      </c>
      <c r="P13" s="9">
        <f t="shared" si="5"/>
        <v>645</v>
      </c>
      <c r="R13" s="53" t="s">
        <v>97</v>
      </c>
      <c r="S13" s="73">
        <v>11</v>
      </c>
      <c r="Y13" s="119" t="s">
        <v>56</v>
      </c>
      <c r="Z13" s="120">
        <v>-41.05</v>
      </c>
      <c r="AA13" s="132"/>
      <c r="AB13" s="133"/>
      <c r="AC13" s="119"/>
      <c r="AD13" s="127"/>
      <c r="AE13" s="132"/>
      <c r="AF13" s="133"/>
      <c r="AG13" s="119"/>
      <c r="AH13" s="127"/>
      <c r="AI13" s="132"/>
      <c r="AJ13" s="133"/>
      <c r="AK13" s="119"/>
      <c r="AL13" s="127"/>
      <c r="AM13" s="132"/>
      <c r="AN13" s="133"/>
      <c r="AO13" s="119"/>
      <c r="AP13" s="127"/>
      <c r="AQ13" s="132"/>
      <c r="AR13" s="133"/>
      <c r="AS13" s="119"/>
      <c r="AT13" s="127"/>
      <c r="AU13" s="132"/>
      <c r="AV13" s="133"/>
      <c r="AW13" s="119"/>
      <c r="AX13" s="127"/>
    </row>
    <row r="14" spans="1:50" x14ac:dyDescent="0.25">
      <c r="A14" s="114" t="s">
        <v>111</v>
      </c>
      <c r="B14" s="80">
        <f>E52</f>
        <v>59.99</v>
      </c>
      <c r="C14" s="8">
        <f>K52</f>
        <v>59.99</v>
      </c>
      <c r="D14" s="8">
        <f>Q52</f>
        <v>59.99</v>
      </c>
      <c r="E14" s="8">
        <f>W52</f>
        <v>59.99</v>
      </c>
      <c r="F14" s="8">
        <f>AC52</f>
        <v>59.99</v>
      </c>
      <c r="G14" s="8">
        <f>AI52</f>
        <v>59.99</v>
      </c>
      <c r="H14" s="8">
        <f>AO52</f>
        <v>59.99</v>
      </c>
      <c r="I14" s="8">
        <f>AU52</f>
        <v>59.99</v>
      </c>
      <c r="J14" s="8">
        <f>BA52</f>
        <v>59.99</v>
      </c>
      <c r="K14" s="8">
        <f>BG52</f>
        <v>59.99</v>
      </c>
      <c r="L14" s="8">
        <f>BM52</f>
        <v>59.99</v>
      </c>
      <c r="M14" s="8">
        <f>BS52</f>
        <v>59.99</v>
      </c>
      <c r="N14" s="8">
        <f t="shared" si="5"/>
        <v>59.99</v>
      </c>
      <c r="O14" s="8">
        <f t="shared" si="5"/>
        <v>59.99</v>
      </c>
      <c r="P14" s="9">
        <f t="shared" si="5"/>
        <v>59.99</v>
      </c>
      <c r="R14" s="53" t="s">
        <v>98</v>
      </c>
      <c r="S14" s="73">
        <v>25</v>
      </c>
      <c r="Y14" s="119"/>
      <c r="Z14" s="120"/>
      <c r="AA14" s="132"/>
      <c r="AB14" s="133"/>
      <c r="AC14" s="119"/>
      <c r="AD14" s="127"/>
      <c r="AE14" s="132"/>
      <c r="AF14" s="133"/>
      <c r="AG14" s="119"/>
      <c r="AH14" s="127"/>
      <c r="AI14" s="132"/>
      <c r="AJ14" s="133"/>
      <c r="AK14" s="119"/>
      <c r="AL14" s="127"/>
      <c r="AM14" s="132"/>
      <c r="AN14" s="133"/>
      <c r="AO14" s="119"/>
      <c r="AP14" s="127"/>
      <c r="AQ14" s="132"/>
      <c r="AR14" s="133"/>
      <c r="AS14" s="119"/>
      <c r="AT14" s="127"/>
      <c r="AU14" s="132"/>
      <c r="AV14" s="133"/>
      <c r="AW14" s="119"/>
      <c r="AX14" s="127"/>
    </row>
    <row r="15" spans="1:50" x14ac:dyDescent="0.25">
      <c r="A15" s="114" t="s">
        <v>116</v>
      </c>
      <c r="B15" s="80">
        <f>G52</f>
        <v>-2756.3</v>
      </c>
      <c r="C15" s="8">
        <f>M52</f>
        <v>-25</v>
      </c>
      <c r="D15" s="8">
        <f>S52</f>
        <v>-25</v>
      </c>
      <c r="E15" s="8">
        <f>Y52</f>
        <v>-25</v>
      </c>
      <c r="F15" s="8">
        <f>AE52</f>
        <v>-25</v>
      </c>
      <c r="G15" s="8">
        <f>AK52</f>
        <v>-25</v>
      </c>
      <c r="H15" s="8">
        <f>AQ52</f>
        <v>-25</v>
      </c>
      <c r="I15" s="8">
        <f>AW52</f>
        <v>-25</v>
      </c>
      <c r="J15" s="8">
        <f>BC52</f>
        <v>-25</v>
      </c>
      <c r="K15" s="8">
        <f>BI52</f>
        <v>-25</v>
      </c>
      <c r="L15" s="8">
        <f>BO52</f>
        <v>-25</v>
      </c>
      <c r="M15" s="8">
        <f>BU52</f>
        <v>-25</v>
      </c>
      <c r="N15" s="8">
        <f t="shared" si="5"/>
        <v>-25</v>
      </c>
      <c r="O15" s="8">
        <f t="shared" si="5"/>
        <v>-25</v>
      </c>
      <c r="P15" s="9">
        <f t="shared" si="5"/>
        <v>-25</v>
      </c>
      <c r="Q15" s="184" t="s">
        <v>113</v>
      </c>
      <c r="R15" s="53" t="s">
        <v>99</v>
      </c>
      <c r="S15" s="73">
        <v>2</v>
      </c>
      <c r="Y15" s="119" t="s">
        <v>57</v>
      </c>
      <c r="Z15" s="120">
        <v>-21</v>
      </c>
      <c r="AA15" s="132"/>
      <c r="AB15" s="133"/>
      <c r="AC15" s="119"/>
      <c r="AD15" s="127"/>
      <c r="AE15" s="132"/>
      <c r="AF15" s="133"/>
      <c r="AG15" s="119"/>
      <c r="AH15" s="127"/>
      <c r="AI15" s="132"/>
      <c r="AJ15" s="133"/>
      <c r="AK15" s="119"/>
      <c r="AL15" s="127"/>
      <c r="AM15" s="132"/>
      <c r="AN15" s="133"/>
      <c r="AO15" s="119"/>
      <c r="AP15" s="127"/>
      <c r="AQ15" s="132"/>
      <c r="AR15" s="133"/>
      <c r="AS15" s="119"/>
      <c r="AT15" s="127"/>
      <c r="AU15" s="132"/>
      <c r="AV15" s="133"/>
      <c r="AW15" s="119"/>
      <c r="AX15" s="127"/>
    </row>
    <row r="16" spans="1:50" ht="15.75" thickBot="1" x14ac:dyDescent="0.3">
      <c r="A16" s="114" t="s">
        <v>112</v>
      </c>
      <c r="B16" s="80">
        <f>-B14*0.19</f>
        <v>-11.398100000000001</v>
      </c>
      <c r="C16" s="8">
        <f t="shared" ref="C16:P16" si="6">-C14*0.19</f>
        <v>-11.398100000000001</v>
      </c>
      <c r="D16" s="8">
        <f t="shared" si="6"/>
        <v>-11.398100000000001</v>
      </c>
      <c r="E16" s="8">
        <f t="shared" si="6"/>
        <v>-11.398100000000001</v>
      </c>
      <c r="F16" s="8">
        <f t="shared" si="6"/>
        <v>-11.398100000000001</v>
      </c>
      <c r="G16" s="8">
        <f t="shared" si="6"/>
        <v>-11.398100000000001</v>
      </c>
      <c r="H16" s="8">
        <f t="shared" si="6"/>
        <v>-11.398100000000001</v>
      </c>
      <c r="I16" s="8">
        <f t="shared" si="6"/>
        <v>-11.398100000000001</v>
      </c>
      <c r="J16" s="8">
        <f t="shared" si="6"/>
        <v>-11.398100000000001</v>
      </c>
      <c r="K16" s="8">
        <f t="shared" si="6"/>
        <v>-11.398100000000001</v>
      </c>
      <c r="L16" s="8">
        <f t="shared" si="6"/>
        <v>-11.398100000000001</v>
      </c>
      <c r="M16" s="8">
        <f t="shared" si="6"/>
        <v>-11.398100000000001</v>
      </c>
      <c r="N16" s="8">
        <f t="shared" si="6"/>
        <v>-11.398100000000001</v>
      </c>
      <c r="O16" s="8">
        <f t="shared" si="6"/>
        <v>-11.398100000000001</v>
      </c>
      <c r="P16" s="9">
        <f t="shared" si="6"/>
        <v>-11.398100000000001</v>
      </c>
      <c r="Q16" s="185">
        <f>SUM(B16:P16)</f>
        <v>-170.97150000000002</v>
      </c>
      <c r="R16" s="52" t="s">
        <v>100</v>
      </c>
      <c r="S16" s="74">
        <v>1.8</v>
      </c>
      <c r="Y16" s="119"/>
      <c r="Z16" s="120"/>
      <c r="AA16" s="132"/>
      <c r="AB16" s="133"/>
      <c r="AC16" s="119"/>
      <c r="AD16" s="127"/>
      <c r="AE16" s="132"/>
      <c r="AF16" s="133"/>
      <c r="AG16" s="119"/>
      <c r="AH16" s="127"/>
      <c r="AI16" s="132"/>
      <c r="AJ16" s="133"/>
      <c r="AK16" s="119"/>
      <c r="AL16" s="127"/>
      <c r="AM16" s="132"/>
      <c r="AN16" s="133"/>
      <c r="AO16" s="119"/>
      <c r="AP16" s="127"/>
      <c r="AQ16" s="132"/>
      <c r="AR16" s="133"/>
      <c r="AS16" s="119"/>
      <c r="AT16" s="127"/>
      <c r="AU16" s="132"/>
      <c r="AV16" s="133"/>
      <c r="AW16" s="119"/>
      <c r="AX16" s="127"/>
    </row>
    <row r="17" spans="1:60" ht="15.75" thickBot="1" x14ac:dyDescent="0.3">
      <c r="A17" s="114" t="s">
        <v>58</v>
      </c>
      <c r="B17" s="81">
        <f>B13+B14+B15+B16</f>
        <v>4437.2918999999993</v>
      </c>
      <c r="C17" s="10">
        <f t="shared" ref="C17:P17" si="7">C13+C14+C15+C16</f>
        <v>668.59190000000001</v>
      </c>
      <c r="D17" s="10">
        <f t="shared" si="7"/>
        <v>668.59190000000001</v>
      </c>
      <c r="E17" s="10">
        <f t="shared" si="7"/>
        <v>668.59190000000001</v>
      </c>
      <c r="F17" s="10">
        <f t="shared" si="7"/>
        <v>668.59190000000001</v>
      </c>
      <c r="G17" s="10">
        <f t="shared" si="7"/>
        <v>668.59190000000001</v>
      </c>
      <c r="H17" s="10">
        <f t="shared" si="7"/>
        <v>668.59190000000001</v>
      </c>
      <c r="I17" s="10">
        <f t="shared" si="7"/>
        <v>668.59190000000001</v>
      </c>
      <c r="J17" s="10">
        <f t="shared" si="7"/>
        <v>668.59190000000001</v>
      </c>
      <c r="K17" s="10">
        <f t="shared" si="7"/>
        <v>668.59190000000001</v>
      </c>
      <c r="L17" s="10">
        <f t="shared" si="7"/>
        <v>668.59190000000001</v>
      </c>
      <c r="M17" s="10">
        <f t="shared" si="7"/>
        <v>668.59190000000001</v>
      </c>
      <c r="N17" s="10">
        <f t="shared" si="7"/>
        <v>668.59190000000001</v>
      </c>
      <c r="O17" s="10">
        <f t="shared" si="7"/>
        <v>668.59190000000001</v>
      </c>
      <c r="P17" s="22">
        <f t="shared" si="7"/>
        <v>668.59190000000001</v>
      </c>
      <c r="R17" s="55" t="s">
        <v>101</v>
      </c>
      <c r="S17" s="75">
        <f>SUM(S9:S16)</f>
        <v>96.81</v>
      </c>
      <c r="Y17" s="119" t="s">
        <v>59</v>
      </c>
      <c r="Z17" s="120">
        <v>-78.63</v>
      </c>
      <c r="AA17" s="132"/>
      <c r="AB17" s="133"/>
      <c r="AC17" s="119"/>
      <c r="AD17" s="127"/>
      <c r="AE17" s="132"/>
      <c r="AF17" s="133"/>
      <c r="AG17" s="119"/>
      <c r="AH17" s="127"/>
      <c r="AI17" s="132"/>
      <c r="AJ17" s="133"/>
      <c r="AK17" s="119"/>
      <c r="AL17" s="127"/>
      <c r="AM17" s="132"/>
      <c r="AN17" s="133"/>
      <c r="AO17" s="119"/>
      <c r="AP17" s="127"/>
      <c r="AQ17" s="132"/>
      <c r="AR17" s="133"/>
      <c r="AS17" s="119"/>
      <c r="AT17" s="127"/>
      <c r="AU17" s="132"/>
      <c r="AV17" s="133"/>
      <c r="AW17" s="119"/>
      <c r="AX17" s="127"/>
    </row>
    <row r="18" spans="1:60" ht="15.75" thickBot="1" x14ac:dyDescent="0.3">
      <c r="A18" s="35" t="s">
        <v>60</v>
      </c>
      <c r="B18" s="78">
        <f>(B11+B17)</f>
        <v>17543.441899999998</v>
      </c>
      <c r="C18" s="20">
        <f t="shared" ref="C18:P18" si="8">C11+C17</f>
        <v>14280.491899999999</v>
      </c>
      <c r="D18" s="20">
        <f t="shared" si="8"/>
        <v>14786.241899999999</v>
      </c>
      <c r="E18" s="20">
        <f t="shared" si="8"/>
        <v>15291.991899999999</v>
      </c>
      <c r="F18" s="20">
        <f t="shared" si="8"/>
        <v>15797.741899999999</v>
      </c>
      <c r="G18" s="20">
        <f t="shared" si="8"/>
        <v>16303.491899999999</v>
      </c>
      <c r="H18" s="20">
        <f t="shared" si="8"/>
        <v>16809.241900000001</v>
      </c>
      <c r="I18" s="20">
        <f t="shared" si="8"/>
        <v>17314.991900000001</v>
      </c>
      <c r="J18" s="20">
        <f t="shared" si="8"/>
        <v>17820.741900000001</v>
      </c>
      <c r="K18" s="20">
        <f t="shared" si="8"/>
        <v>18326.491900000001</v>
      </c>
      <c r="L18" s="20">
        <f t="shared" si="8"/>
        <v>18832.241900000001</v>
      </c>
      <c r="M18" s="20">
        <f t="shared" si="8"/>
        <v>19337.991900000001</v>
      </c>
      <c r="N18" s="20">
        <f t="shared" si="8"/>
        <v>20771.091899999999</v>
      </c>
      <c r="O18" s="20">
        <f t="shared" si="8"/>
        <v>25828.591899999999</v>
      </c>
      <c r="P18" s="21">
        <f t="shared" si="8"/>
        <v>30886.091899999999</v>
      </c>
      <c r="S18" s="3"/>
      <c r="Y18" s="119" t="s">
        <v>61</v>
      </c>
      <c r="Z18" s="120">
        <f>-67*0.27</f>
        <v>-18.09</v>
      </c>
      <c r="AA18" s="132"/>
      <c r="AB18" s="133"/>
      <c r="AC18" s="119"/>
      <c r="AD18" s="127"/>
      <c r="AE18" s="132"/>
      <c r="AF18" s="133"/>
      <c r="AG18" s="119"/>
      <c r="AH18" s="127"/>
      <c r="AI18" s="132"/>
      <c r="AJ18" s="133"/>
      <c r="AK18" s="119"/>
      <c r="AL18" s="127"/>
      <c r="AM18" s="132"/>
      <c r="AN18" s="133"/>
      <c r="AO18" s="119"/>
      <c r="AP18" s="127"/>
      <c r="AQ18" s="132"/>
      <c r="AR18" s="133"/>
      <c r="AS18" s="119"/>
      <c r="AT18" s="127"/>
      <c r="AU18" s="132"/>
      <c r="AV18" s="133"/>
      <c r="AW18" s="119"/>
      <c r="AX18" s="127"/>
    </row>
    <row r="19" spans="1:60" x14ac:dyDescent="0.25">
      <c r="A19" s="34" t="s">
        <v>62</v>
      </c>
      <c r="B19" s="79">
        <v>-5800</v>
      </c>
      <c r="C19" s="24">
        <v>-5800</v>
      </c>
      <c r="D19" s="24">
        <v>-5800</v>
      </c>
      <c r="E19" s="24">
        <v>-5800</v>
      </c>
      <c r="F19" s="24">
        <v>-5800</v>
      </c>
      <c r="G19" s="24">
        <v>-5800</v>
      </c>
      <c r="H19" s="24">
        <v>-5800</v>
      </c>
      <c r="I19" s="24">
        <v>-5800</v>
      </c>
      <c r="J19" s="24">
        <v>-5800</v>
      </c>
      <c r="K19" s="24">
        <v>-5800</v>
      </c>
      <c r="L19" s="24">
        <v>-5800</v>
      </c>
      <c r="M19" s="24">
        <v>-5800</v>
      </c>
      <c r="N19" s="24">
        <v>-5800</v>
      </c>
      <c r="O19" s="24">
        <v>-5800</v>
      </c>
      <c r="P19" s="46">
        <v>-5800</v>
      </c>
      <c r="S19" s="3"/>
      <c r="Y19" s="119" t="s">
        <v>63</v>
      </c>
      <c r="Z19" s="120">
        <f>-190.4*0.27</f>
        <v>-51.408000000000008</v>
      </c>
      <c r="AA19" s="132"/>
      <c r="AB19" s="133"/>
      <c r="AC19" s="119"/>
      <c r="AD19" s="127"/>
      <c r="AE19" s="132"/>
      <c r="AF19" s="133"/>
      <c r="AG19" s="119"/>
      <c r="AH19" s="127"/>
      <c r="AI19" s="132"/>
      <c r="AJ19" s="133"/>
      <c r="AK19" s="119"/>
      <c r="AL19" s="127"/>
      <c r="AM19" s="132"/>
      <c r="AN19" s="133"/>
      <c r="AO19" s="119"/>
      <c r="AP19" s="127"/>
      <c r="AQ19" s="132"/>
      <c r="AR19" s="133"/>
      <c r="AS19" s="119"/>
      <c r="AT19" s="127"/>
      <c r="AU19" s="132"/>
      <c r="AV19" s="133"/>
      <c r="AW19" s="119"/>
      <c r="AX19" s="127"/>
    </row>
    <row r="20" spans="1:60" x14ac:dyDescent="0.25">
      <c r="A20" s="31" t="s">
        <v>64</v>
      </c>
      <c r="B20" s="80">
        <f>Z31</f>
        <v>-1500.9179999999999</v>
      </c>
      <c r="C20" s="25">
        <f>Z31</f>
        <v>-1500.9179999999999</v>
      </c>
      <c r="D20" s="25">
        <f>Z31</f>
        <v>-1500.9179999999999</v>
      </c>
      <c r="E20" s="25">
        <f>Z31</f>
        <v>-1500.9179999999999</v>
      </c>
      <c r="F20" s="25">
        <f>Z31</f>
        <v>-1500.9179999999999</v>
      </c>
      <c r="G20" s="25">
        <f>Z31</f>
        <v>-1500.9179999999999</v>
      </c>
      <c r="H20" s="25">
        <f>Z31</f>
        <v>-1500.9179999999999</v>
      </c>
      <c r="I20" s="25">
        <f>Z31</f>
        <v>-1500.9179999999999</v>
      </c>
      <c r="J20" s="25">
        <f>Z31</f>
        <v>-1500.9179999999999</v>
      </c>
      <c r="K20" s="25">
        <f>Z31</f>
        <v>-1500.9179999999999</v>
      </c>
      <c r="L20" s="25">
        <f>Z31</f>
        <v>-1500.9179999999999</v>
      </c>
      <c r="M20" s="25">
        <f>Z31</f>
        <v>-1500.9179999999999</v>
      </c>
      <c r="N20" s="25">
        <f>Z31</f>
        <v>-1500.9179999999999</v>
      </c>
      <c r="O20" s="25">
        <f>Z31</f>
        <v>-1500.9179999999999</v>
      </c>
      <c r="P20" s="47">
        <f>Z31</f>
        <v>-1500.9179999999999</v>
      </c>
      <c r="Y20" s="119"/>
      <c r="Z20" s="120"/>
      <c r="AA20" s="132"/>
      <c r="AB20" s="133"/>
      <c r="AC20" s="119"/>
      <c r="AD20" s="127"/>
      <c r="AE20" s="132"/>
      <c r="AF20" s="133"/>
      <c r="AG20" s="119"/>
      <c r="AH20" s="127"/>
      <c r="AI20" s="132"/>
      <c r="AJ20" s="133"/>
      <c r="AK20" s="119"/>
      <c r="AL20" s="127"/>
      <c r="AM20" s="132"/>
      <c r="AN20" s="133"/>
      <c r="AO20" s="119"/>
      <c r="AP20" s="127"/>
      <c r="AQ20" s="132"/>
      <c r="AR20" s="133"/>
      <c r="AS20" s="119"/>
      <c r="AT20" s="127"/>
      <c r="AU20" s="132"/>
      <c r="AV20" s="133"/>
      <c r="AW20" s="119"/>
      <c r="AX20" s="127"/>
    </row>
    <row r="21" spans="1:60" x14ac:dyDescent="0.25">
      <c r="A21" s="31" t="s">
        <v>66</v>
      </c>
      <c r="B21" s="80">
        <f>AB31</f>
        <v>-1341.1200000000001</v>
      </c>
      <c r="C21" s="25">
        <f>AD31</f>
        <v>-1341.1200000000001</v>
      </c>
      <c r="D21" s="25">
        <f>AF31</f>
        <v>-1341.1200000000001</v>
      </c>
      <c r="E21" s="25">
        <f>AH31</f>
        <v>-1341.1200000000001</v>
      </c>
      <c r="F21" s="25">
        <f>AJ31</f>
        <v>-1341.1200000000001</v>
      </c>
      <c r="G21" s="25">
        <f>AL31</f>
        <v>-1341.1200000000001</v>
      </c>
      <c r="H21" s="25">
        <f>AN31</f>
        <v>-1341.1200000000001</v>
      </c>
      <c r="I21" s="25">
        <f>AP31</f>
        <v>-1341.1200000000001</v>
      </c>
      <c r="J21" s="25">
        <f>AR31</f>
        <v>-1341.1200000000001</v>
      </c>
      <c r="K21" s="25">
        <f>AT31</f>
        <v>-1341.1200000000001</v>
      </c>
      <c r="L21" s="25">
        <f>AV31</f>
        <v>-1341.1200000000001</v>
      </c>
      <c r="M21" s="25">
        <f>AX31</f>
        <v>-1341.1200000000001</v>
      </c>
      <c r="N21" s="25">
        <f>M21</f>
        <v>-1341.1200000000001</v>
      </c>
      <c r="O21" s="25">
        <f>N21</f>
        <v>-1341.1200000000001</v>
      </c>
      <c r="P21" s="47">
        <f>O21</f>
        <v>-1341.1200000000001</v>
      </c>
      <c r="R21" s="2"/>
      <c r="Y21" s="119"/>
      <c r="Z21" s="120"/>
      <c r="AA21" s="132"/>
      <c r="AB21" s="133"/>
      <c r="AC21" s="119"/>
      <c r="AD21" s="127"/>
      <c r="AE21" s="132"/>
      <c r="AF21" s="133"/>
      <c r="AG21" s="119"/>
      <c r="AH21" s="127"/>
      <c r="AI21" s="132"/>
      <c r="AJ21" s="133"/>
      <c r="AK21" s="119"/>
      <c r="AL21" s="127"/>
      <c r="AM21" s="132"/>
      <c r="AN21" s="133"/>
      <c r="AO21" s="119"/>
      <c r="AP21" s="127"/>
      <c r="AQ21" s="132"/>
      <c r="AR21" s="133"/>
      <c r="AS21" s="119"/>
      <c r="AT21" s="127"/>
      <c r="AU21" s="132"/>
      <c r="AV21" s="133"/>
      <c r="AW21" s="119"/>
      <c r="AX21" s="127"/>
    </row>
    <row r="22" spans="1:60" x14ac:dyDescent="0.25">
      <c r="A22" s="31" t="s">
        <v>68</v>
      </c>
      <c r="B22" s="80">
        <f>B77</f>
        <v>-4060</v>
      </c>
      <c r="C22" s="8">
        <f>D77</f>
        <v>-4060</v>
      </c>
      <c r="D22" s="8">
        <f>F77</f>
        <v>-4060</v>
      </c>
      <c r="E22" s="8">
        <f>H77</f>
        <v>-4060</v>
      </c>
      <c r="F22" s="8">
        <f>J77</f>
        <v>-4060</v>
      </c>
      <c r="G22" s="8">
        <f>L77</f>
        <v>-4590</v>
      </c>
      <c r="H22" s="8">
        <f>N77</f>
        <v>-4590</v>
      </c>
      <c r="I22" s="8">
        <f>P77</f>
        <v>-4590</v>
      </c>
      <c r="J22" s="8">
        <f>R77</f>
        <v>-4590</v>
      </c>
      <c r="K22" s="8">
        <f>T77</f>
        <v>-4590</v>
      </c>
      <c r="L22" s="8">
        <f>V77</f>
        <v>-4590</v>
      </c>
      <c r="M22" s="8">
        <f>X77</f>
        <v>-4590</v>
      </c>
      <c r="N22" s="8">
        <f>M22-2600</f>
        <v>-7190</v>
      </c>
      <c r="O22" s="8">
        <f>N22-530</f>
        <v>-7720</v>
      </c>
      <c r="P22" s="9">
        <f>O22-2600</f>
        <v>-10320</v>
      </c>
      <c r="Y22" s="119"/>
      <c r="Z22" s="120"/>
      <c r="AA22" s="132"/>
      <c r="AB22" s="133"/>
      <c r="AC22" s="119"/>
      <c r="AD22" s="127"/>
      <c r="AE22" s="132"/>
      <c r="AF22" s="133"/>
      <c r="AG22" s="119"/>
      <c r="AH22" s="127"/>
      <c r="AI22" s="132"/>
      <c r="AJ22" s="133"/>
      <c r="AK22" s="119"/>
      <c r="AL22" s="127"/>
      <c r="AM22" s="132"/>
      <c r="AN22" s="133"/>
      <c r="AO22" s="119"/>
      <c r="AP22" s="127"/>
      <c r="AQ22" s="132"/>
      <c r="AR22" s="133"/>
      <c r="AS22" s="119"/>
      <c r="AT22" s="127"/>
      <c r="AU22" s="132"/>
      <c r="AV22" s="133"/>
      <c r="AW22" s="119"/>
      <c r="AX22" s="127"/>
    </row>
    <row r="23" spans="1:60" x14ac:dyDescent="0.25">
      <c r="A23" s="31" t="s">
        <v>69</v>
      </c>
      <c r="B23" s="80">
        <f>C77</f>
        <v>-1040</v>
      </c>
      <c r="C23" s="8">
        <f>E77</f>
        <v>-1040</v>
      </c>
      <c r="D23" s="8">
        <f>G77</f>
        <v>-1040</v>
      </c>
      <c r="E23" s="8">
        <f>I77</f>
        <v>-1040</v>
      </c>
      <c r="F23" s="8">
        <f>K77</f>
        <v>-1040</v>
      </c>
      <c r="G23" s="8">
        <f>M77</f>
        <v>-1160</v>
      </c>
      <c r="H23" s="8">
        <f>O77</f>
        <v>-1160</v>
      </c>
      <c r="I23" s="8">
        <f>Q77</f>
        <v>-1160</v>
      </c>
      <c r="J23" s="8">
        <f>S77</f>
        <v>-1160</v>
      </c>
      <c r="K23" s="8">
        <f>U77</f>
        <v>-1160</v>
      </c>
      <c r="L23" s="8">
        <f>W77</f>
        <v>-1160</v>
      </c>
      <c r="M23" s="8">
        <f>Y77</f>
        <v>-1160</v>
      </c>
      <c r="N23" s="8">
        <f>M23-400</f>
        <v>-1560</v>
      </c>
      <c r="O23" s="8">
        <f>N23-120</f>
        <v>-1680</v>
      </c>
      <c r="P23" s="9">
        <f>O23-400</f>
        <v>-2080</v>
      </c>
      <c r="Q23" s="2"/>
      <c r="Y23" s="119"/>
      <c r="Z23" s="120"/>
      <c r="AA23" s="132"/>
      <c r="AB23" s="133"/>
      <c r="AC23" s="119"/>
      <c r="AD23" s="127"/>
      <c r="AE23" s="132"/>
      <c r="AF23" s="133"/>
      <c r="AG23" s="119"/>
      <c r="AH23" s="127"/>
      <c r="AI23" s="132"/>
      <c r="AJ23" s="133"/>
      <c r="AK23" s="119"/>
      <c r="AL23" s="127"/>
      <c r="AM23" s="132"/>
      <c r="AN23" s="133"/>
      <c r="AO23" s="119"/>
      <c r="AP23" s="127"/>
      <c r="AQ23" s="132"/>
      <c r="AR23" s="133"/>
      <c r="AS23" s="119"/>
      <c r="AT23" s="127"/>
      <c r="AU23" s="132"/>
      <c r="AV23" s="133"/>
      <c r="AW23" s="119"/>
      <c r="AX23" s="127"/>
    </row>
    <row r="24" spans="1:60" ht="15.75" thickBot="1" x14ac:dyDescent="0.3">
      <c r="A24" s="32" t="s">
        <v>126</v>
      </c>
      <c r="B24" s="8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2"/>
      <c r="Q24" s="186" t="s">
        <v>70</v>
      </c>
      <c r="R24" s="186" t="s">
        <v>71</v>
      </c>
      <c r="T24" s="39" t="s">
        <v>72</v>
      </c>
      <c r="U24" s="39" t="s">
        <v>73</v>
      </c>
      <c r="Y24" s="119"/>
      <c r="Z24" s="120"/>
      <c r="AA24" s="132"/>
      <c r="AB24" s="133"/>
      <c r="AC24" s="119"/>
      <c r="AD24" s="127"/>
      <c r="AE24" s="132"/>
      <c r="AF24" s="133"/>
      <c r="AG24" s="119"/>
      <c r="AH24" s="127"/>
      <c r="AI24" s="132"/>
      <c r="AJ24" s="133"/>
      <c r="AK24" s="119"/>
      <c r="AL24" s="127"/>
      <c r="AM24" s="132"/>
      <c r="AN24" s="133"/>
      <c r="AO24" s="119"/>
      <c r="AP24" s="127"/>
      <c r="AQ24" s="132"/>
      <c r="AR24" s="133"/>
      <c r="AS24" s="119"/>
      <c r="AT24" s="127"/>
      <c r="AU24" s="132"/>
      <c r="AV24" s="133"/>
      <c r="AW24" s="119"/>
      <c r="AX24" s="127"/>
    </row>
    <row r="25" spans="1:60" ht="15.75" thickBot="1" x14ac:dyDescent="0.3">
      <c r="A25" s="36" t="s">
        <v>74</v>
      </c>
      <c r="B25" s="37">
        <f t="shared" ref="B25:P25" si="9">SUM(B18:B24)</f>
        <v>3801.4038999999975</v>
      </c>
      <c r="C25" s="37">
        <f t="shared" si="9"/>
        <v>538.45389999999952</v>
      </c>
      <c r="D25" s="37">
        <f t="shared" si="9"/>
        <v>1044.2038999999995</v>
      </c>
      <c r="E25" s="37">
        <f t="shared" si="9"/>
        <v>1549.9538999999995</v>
      </c>
      <c r="F25" s="37">
        <f t="shared" si="9"/>
        <v>2055.7038999999995</v>
      </c>
      <c r="G25" s="37">
        <f t="shared" si="9"/>
        <v>1911.4538999999995</v>
      </c>
      <c r="H25" s="37">
        <f t="shared" si="9"/>
        <v>2417.2039000000013</v>
      </c>
      <c r="I25" s="37">
        <f t="shared" si="9"/>
        <v>2922.9539000000004</v>
      </c>
      <c r="J25" s="37">
        <f t="shared" si="9"/>
        <v>3428.7039000000004</v>
      </c>
      <c r="K25" s="37">
        <f t="shared" si="9"/>
        <v>3934.4539000000004</v>
      </c>
      <c r="L25" s="37">
        <f t="shared" si="9"/>
        <v>4440.2039000000004</v>
      </c>
      <c r="M25" s="37">
        <f t="shared" si="9"/>
        <v>4945.9539000000004</v>
      </c>
      <c r="N25" s="37">
        <f t="shared" si="9"/>
        <v>3379.053899999999</v>
      </c>
      <c r="O25" s="37">
        <f t="shared" si="9"/>
        <v>7786.553899999999</v>
      </c>
      <c r="P25" s="38">
        <f t="shared" si="9"/>
        <v>9844.053899999999</v>
      </c>
      <c r="Q25" s="187">
        <f>SUM(B25:M25)</f>
        <v>32990.646800000002</v>
      </c>
      <c r="R25" s="187">
        <f>Q25/12</f>
        <v>2749.2205666666669</v>
      </c>
      <c r="T25" s="188">
        <f>R25</f>
        <v>2749.2205666666669</v>
      </c>
      <c r="U25" s="188">
        <f>((T25*12)-((((T25*12)-9984)*0.35)))/12</f>
        <v>2078.1933683333336</v>
      </c>
      <c r="Y25" s="119"/>
      <c r="Z25" s="120"/>
      <c r="AA25" s="132"/>
      <c r="AB25" s="133"/>
      <c r="AC25" s="119"/>
      <c r="AD25" s="127"/>
      <c r="AE25" s="132"/>
      <c r="AF25" s="133"/>
      <c r="AG25" s="119"/>
      <c r="AH25" s="127"/>
      <c r="AI25" s="132"/>
      <c r="AJ25" s="133"/>
      <c r="AK25" s="119"/>
      <c r="AL25" s="127"/>
      <c r="AM25" s="132"/>
      <c r="AN25" s="133"/>
      <c r="AO25" s="119"/>
      <c r="AP25" s="127"/>
      <c r="AQ25" s="132"/>
      <c r="AR25" s="133"/>
      <c r="AS25" s="119"/>
      <c r="AT25" s="127"/>
      <c r="AU25" s="132"/>
      <c r="AV25" s="133"/>
      <c r="AW25" s="119"/>
      <c r="AX25" s="127"/>
    </row>
    <row r="26" spans="1:60" x14ac:dyDescent="0.25">
      <c r="Q26" s="2"/>
      <c r="Y26" s="119"/>
      <c r="Z26" s="120"/>
      <c r="AA26" s="132"/>
      <c r="AB26" s="133"/>
      <c r="AC26" s="119"/>
      <c r="AD26" s="127"/>
      <c r="AE26" s="132"/>
      <c r="AF26" s="133"/>
      <c r="AG26" s="119"/>
      <c r="AH26" s="127"/>
      <c r="AI26" s="132"/>
      <c r="AJ26" s="133"/>
      <c r="AK26" s="119"/>
      <c r="AL26" s="127"/>
      <c r="AM26" s="132"/>
      <c r="AN26" s="133"/>
      <c r="AO26" s="119"/>
      <c r="AP26" s="127"/>
      <c r="AQ26" s="132"/>
      <c r="AR26" s="133"/>
      <c r="AS26" s="119"/>
      <c r="AT26" s="127"/>
      <c r="AU26" s="132"/>
      <c r="AV26" s="133"/>
      <c r="AW26" s="119"/>
      <c r="AX26" s="127"/>
    </row>
    <row r="27" spans="1:60" x14ac:dyDescent="0.25">
      <c r="Q27" s="3"/>
      <c r="R27" s="1"/>
      <c r="T27" s="39" t="s">
        <v>75</v>
      </c>
      <c r="U27" s="188">
        <f>T25-U25</f>
        <v>671.02719833333322</v>
      </c>
      <c r="Y27" s="119"/>
      <c r="Z27" s="120"/>
      <c r="AA27" s="132"/>
      <c r="AB27" s="133"/>
      <c r="AC27" s="119"/>
      <c r="AD27" s="127"/>
      <c r="AE27" s="132"/>
      <c r="AF27" s="133"/>
      <c r="AG27" s="119"/>
      <c r="AH27" s="127"/>
      <c r="AI27" s="132"/>
      <c r="AJ27" s="133"/>
      <c r="AK27" s="119"/>
      <c r="AL27" s="127"/>
      <c r="AM27" s="132"/>
      <c r="AN27" s="133"/>
      <c r="AO27" s="119"/>
      <c r="AP27" s="127"/>
      <c r="AQ27" s="132"/>
      <c r="AR27" s="133"/>
      <c r="AS27" s="119"/>
      <c r="AT27" s="127"/>
      <c r="AU27" s="132"/>
      <c r="AV27" s="133"/>
      <c r="AW27" s="119"/>
      <c r="AX27" s="127"/>
    </row>
    <row r="28" spans="1:60" x14ac:dyDescent="0.25">
      <c r="J28" s="5"/>
      <c r="K28" s="5"/>
      <c r="R28" s="4"/>
      <c r="T28" s="39" t="s">
        <v>76</v>
      </c>
      <c r="U28" s="189">
        <f>12*U27</f>
        <v>8052.3263799999986</v>
      </c>
      <c r="Y28" s="119"/>
      <c r="Z28" s="120"/>
      <c r="AA28" s="132"/>
      <c r="AB28" s="133"/>
      <c r="AC28" s="119"/>
      <c r="AD28" s="127"/>
      <c r="AE28" s="132"/>
      <c r="AF28" s="133"/>
      <c r="AG28" s="119"/>
      <c r="AH28" s="127"/>
      <c r="AI28" s="132"/>
      <c r="AJ28" s="133"/>
      <c r="AK28" s="119"/>
      <c r="AL28" s="127"/>
      <c r="AM28" s="132"/>
      <c r="AN28" s="133"/>
      <c r="AO28" s="119"/>
      <c r="AP28" s="127"/>
      <c r="AQ28" s="132"/>
      <c r="AR28" s="133"/>
      <c r="AS28" s="119"/>
      <c r="AT28" s="127"/>
      <c r="AU28" s="132"/>
      <c r="AV28" s="133"/>
      <c r="AW28" s="119"/>
      <c r="AX28" s="127"/>
    </row>
    <row r="29" spans="1:60" x14ac:dyDescent="0.25">
      <c r="J29" s="71"/>
      <c r="Q29" s="1"/>
      <c r="T29" s="39" t="s">
        <v>114</v>
      </c>
      <c r="U29" s="190">
        <f>Q16-U28</f>
        <v>-8223.2978799999983</v>
      </c>
      <c r="Y29" s="119"/>
      <c r="Z29" s="120"/>
      <c r="AA29" s="132"/>
      <c r="AB29" s="136"/>
      <c r="AC29" s="119"/>
      <c r="AD29" s="129"/>
      <c r="AE29" s="132"/>
      <c r="AF29" s="136"/>
      <c r="AG29" s="119"/>
      <c r="AH29" s="129"/>
      <c r="AI29" s="132"/>
      <c r="AJ29" s="136"/>
      <c r="AK29" s="119"/>
      <c r="AL29" s="129"/>
      <c r="AM29" s="132"/>
      <c r="AN29" s="136"/>
      <c r="AO29" s="119"/>
      <c r="AP29" s="129"/>
      <c r="AQ29" s="132"/>
      <c r="AR29" s="136"/>
      <c r="AS29" s="119"/>
      <c r="AT29" s="129"/>
      <c r="AU29" s="132"/>
      <c r="AV29" s="136"/>
      <c r="AW29" s="119"/>
      <c r="AX29" s="129"/>
    </row>
    <row r="30" spans="1:60" ht="15.75" thickBot="1" x14ac:dyDescent="0.3">
      <c r="J30" s="71"/>
      <c r="Q30" s="4"/>
      <c r="T30" s="191" t="s">
        <v>124</v>
      </c>
      <c r="Y30" s="124"/>
      <c r="Z30" s="125"/>
      <c r="AA30" s="132"/>
      <c r="AB30" s="133"/>
      <c r="AC30" s="119"/>
      <c r="AD30" s="127"/>
      <c r="AE30" s="132"/>
      <c r="AF30" s="133"/>
      <c r="AG30" s="119"/>
      <c r="AH30" s="127"/>
      <c r="AI30" s="132"/>
      <c r="AJ30" s="133"/>
      <c r="AK30" s="119"/>
      <c r="AL30" s="127"/>
      <c r="AM30" s="132"/>
      <c r="AN30" s="133"/>
      <c r="AO30" s="119"/>
      <c r="AP30" s="127"/>
      <c r="AQ30" s="132"/>
      <c r="AR30" s="133"/>
      <c r="AS30" s="119"/>
      <c r="AT30" s="127"/>
      <c r="AU30" s="132"/>
      <c r="AV30" s="133"/>
      <c r="AW30" s="119"/>
      <c r="AX30" s="127"/>
    </row>
    <row r="31" spans="1:60" ht="15.75" thickBot="1" x14ac:dyDescent="0.3">
      <c r="J31" s="71"/>
      <c r="Y31" s="41"/>
      <c r="Z31" s="42">
        <f>SUM(Z3:Z30)</f>
        <v>-1500.9179999999999</v>
      </c>
      <c r="AA31" s="41"/>
      <c r="AB31" s="42">
        <f>SUM(AB3:AB30)</f>
        <v>-1341.1200000000001</v>
      </c>
      <c r="AC31" s="42"/>
      <c r="AD31" s="42">
        <f>SUM(AD3:AD30)</f>
        <v>-1341.1200000000001</v>
      </c>
      <c r="AE31" s="42"/>
      <c r="AF31" s="42">
        <f>SUM(AF3:AF30)</f>
        <v>-1341.1200000000001</v>
      </c>
      <c r="AG31" s="42"/>
      <c r="AH31" s="42">
        <f>SUM(AH3:AH30)</f>
        <v>-1341.1200000000001</v>
      </c>
      <c r="AI31" s="42"/>
      <c r="AJ31" s="42">
        <f>SUM(AJ3:AJ30)</f>
        <v>-1341.1200000000001</v>
      </c>
      <c r="AK31" s="42"/>
      <c r="AL31" s="42">
        <f>SUM(AL3:AL30)</f>
        <v>-1341.1200000000001</v>
      </c>
      <c r="AM31" s="42"/>
      <c r="AN31" s="42">
        <f>SUM(AN3:AN30)</f>
        <v>-1341.1200000000001</v>
      </c>
      <c r="AO31" s="42"/>
      <c r="AP31" s="42">
        <f>SUM(AP3:AP30)</f>
        <v>-1341.1200000000001</v>
      </c>
      <c r="AQ31" s="42"/>
      <c r="AR31" s="42">
        <f>SUM(AR3:AR30)</f>
        <v>-1341.1200000000001</v>
      </c>
      <c r="AS31" s="42"/>
      <c r="AT31" s="42">
        <f>SUM(AT3:AT30)</f>
        <v>-1341.1200000000001</v>
      </c>
      <c r="AU31" s="42"/>
      <c r="AV31" s="42">
        <f>SUM(AV3:AV30)</f>
        <v>-1341.1200000000001</v>
      </c>
      <c r="AW31" s="42"/>
      <c r="AX31" s="42">
        <f>SUM(AX3:AX30)</f>
        <v>-1341.1200000000001</v>
      </c>
    </row>
    <row r="32" spans="1:60" ht="15.75" thickBot="1" x14ac:dyDescent="0.3">
      <c r="J32" s="71"/>
      <c r="Y32" s="82"/>
      <c r="Z32" s="109"/>
      <c r="AA32" s="82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73" x14ac:dyDescent="0.25">
      <c r="A33" s="30" t="s">
        <v>109</v>
      </c>
      <c r="B33" s="90" t="s">
        <v>78</v>
      </c>
      <c r="C33" s="91"/>
      <c r="D33" s="92"/>
      <c r="E33" s="91"/>
      <c r="F33" s="91"/>
      <c r="G33" s="93"/>
      <c r="H33" s="90" t="s">
        <v>79</v>
      </c>
      <c r="I33" s="91"/>
      <c r="J33" s="92"/>
      <c r="K33" s="91"/>
      <c r="L33" s="91"/>
      <c r="M33" s="93"/>
      <c r="N33" s="90" t="s">
        <v>80</v>
      </c>
      <c r="O33" s="91"/>
      <c r="P33" s="92"/>
      <c r="Q33" s="91"/>
      <c r="R33" s="91"/>
      <c r="S33" s="93"/>
      <c r="T33" s="90" t="s">
        <v>81</v>
      </c>
      <c r="U33" s="91"/>
      <c r="V33" s="92"/>
      <c r="W33" s="91"/>
      <c r="X33" s="91"/>
      <c r="Y33" s="93"/>
      <c r="Z33" s="90" t="s">
        <v>82</v>
      </c>
      <c r="AA33" s="91"/>
      <c r="AB33" s="92"/>
      <c r="AC33" s="105"/>
      <c r="AD33" s="105"/>
      <c r="AE33" s="106"/>
      <c r="AF33" s="107" t="s">
        <v>83</v>
      </c>
      <c r="AG33" s="105"/>
      <c r="AH33" s="108"/>
      <c r="AI33" s="105"/>
      <c r="AJ33" s="105"/>
      <c r="AK33" s="106"/>
      <c r="AL33" s="107" t="s">
        <v>84</v>
      </c>
      <c r="AM33" s="105"/>
      <c r="AN33" s="108"/>
      <c r="AO33" s="105"/>
      <c r="AP33" s="105"/>
      <c r="AQ33" s="106"/>
      <c r="AR33" s="107" t="s">
        <v>85</v>
      </c>
      <c r="AS33" s="105"/>
      <c r="AT33" s="108"/>
      <c r="AU33" s="105"/>
      <c r="AV33" s="105"/>
      <c r="AW33" s="106"/>
      <c r="AX33" s="107" t="s">
        <v>86</v>
      </c>
      <c r="AY33" s="105"/>
      <c r="AZ33" s="108"/>
      <c r="BA33" s="105"/>
      <c r="BB33" s="105"/>
      <c r="BC33" s="106"/>
      <c r="BD33" s="107" t="s">
        <v>87</v>
      </c>
      <c r="BE33" s="105"/>
      <c r="BF33" s="108"/>
      <c r="BG33" s="105"/>
      <c r="BH33" s="105"/>
      <c r="BI33" s="93"/>
      <c r="BJ33" s="90" t="s">
        <v>88</v>
      </c>
      <c r="BK33" s="91"/>
      <c r="BL33" s="92"/>
      <c r="BM33" s="91"/>
      <c r="BN33" s="91"/>
      <c r="BO33" s="93"/>
      <c r="BP33" s="90" t="s">
        <v>89</v>
      </c>
      <c r="BQ33" s="91"/>
      <c r="BR33" s="92"/>
      <c r="BS33" s="91"/>
      <c r="BT33" s="91"/>
      <c r="BU33" s="93"/>
    </row>
    <row r="34" spans="1:73" ht="15.75" thickBot="1" x14ac:dyDescent="0.3">
      <c r="A34" s="96"/>
      <c r="B34" s="94" t="s">
        <v>117</v>
      </c>
      <c r="C34" s="89" t="s">
        <v>118</v>
      </c>
      <c r="D34" s="89" t="s">
        <v>119</v>
      </c>
      <c r="E34" s="89" t="s">
        <v>110</v>
      </c>
      <c r="F34" s="113" t="s">
        <v>122</v>
      </c>
      <c r="G34" s="95" t="s">
        <v>120</v>
      </c>
      <c r="H34" s="94" t="s">
        <v>117</v>
      </c>
      <c r="I34" s="89" t="s">
        <v>118</v>
      </c>
      <c r="J34" s="89" t="s">
        <v>119</v>
      </c>
      <c r="K34" s="89" t="s">
        <v>110</v>
      </c>
      <c r="L34" s="113" t="s">
        <v>122</v>
      </c>
      <c r="M34" s="95" t="s">
        <v>120</v>
      </c>
      <c r="N34" s="94" t="s">
        <v>117</v>
      </c>
      <c r="O34" s="89" t="s">
        <v>118</v>
      </c>
      <c r="P34" s="89" t="s">
        <v>119</v>
      </c>
      <c r="Q34" s="89" t="s">
        <v>110</v>
      </c>
      <c r="R34" s="113" t="s">
        <v>122</v>
      </c>
      <c r="S34" s="95" t="s">
        <v>120</v>
      </c>
      <c r="T34" s="94" t="s">
        <v>117</v>
      </c>
      <c r="U34" s="89" t="s">
        <v>118</v>
      </c>
      <c r="V34" s="89" t="s">
        <v>119</v>
      </c>
      <c r="W34" s="89" t="s">
        <v>110</v>
      </c>
      <c r="X34" s="113" t="s">
        <v>122</v>
      </c>
      <c r="Y34" s="95" t="s">
        <v>120</v>
      </c>
      <c r="Z34" s="94" t="s">
        <v>117</v>
      </c>
      <c r="AA34" s="89" t="s">
        <v>118</v>
      </c>
      <c r="AB34" s="89" t="s">
        <v>119</v>
      </c>
      <c r="AC34" s="89" t="s">
        <v>110</v>
      </c>
      <c r="AD34" s="113" t="s">
        <v>122</v>
      </c>
      <c r="AE34" s="95" t="s">
        <v>120</v>
      </c>
      <c r="AF34" s="94" t="s">
        <v>117</v>
      </c>
      <c r="AG34" s="89" t="s">
        <v>118</v>
      </c>
      <c r="AH34" s="89" t="s">
        <v>119</v>
      </c>
      <c r="AI34" s="89" t="s">
        <v>110</v>
      </c>
      <c r="AJ34" s="113" t="s">
        <v>122</v>
      </c>
      <c r="AK34" s="95" t="s">
        <v>120</v>
      </c>
      <c r="AL34" s="94" t="s">
        <v>117</v>
      </c>
      <c r="AM34" s="89" t="s">
        <v>118</v>
      </c>
      <c r="AN34" s="89" t="s">
        <v>119</v>
      </c>
      <c r="AO34" s="89" t="s">
        <v>110</v>
      </c>
      <c r="AP34" s="113" t="s">
        <v>122</v>
      </c>
      <c r="AQ34" s="95" t="s">
        <v>120</v>
      </c>
      <c r="AR34" s="94" t="s">
        <v>117</v>
      </c>
      <c r="AS34" s="89" t="s">
        <v>118</v>
      </c>
      <c r="AT34" s="89" t="s">
        <v>119</v>
      </c>
      <c r="AU34" s="89" t="s">
        <v>110</v>
      </c>
      <c r="AV34" s="113" t="s">
        <v>122</v>
      </c>
      <c r="AW34" s="95" t="s">
        <v>120</v>
      </c>
      <c r="AX34" s="94" t="s">
        <v>117</v>
      </c>
      <c r="AY34" s="89" t="s">
        <v>118</v>
      </c>
      <c r="AZ34" s="89" t="s">
        <v>119</v>
      </c>
      <c r="BA34" s="89" t="s">
        <v>110</v>
      </c>
      <c r="BB34" s="113" t="s">
        <v>122</v>
      </c>
      <c r="BC34" s="95" t="s">
        <v>120</v>
      </c>
      <c r="BD34" s="94" t="s">
        <v>117</v>
      </c>
      <c r="BE34" s="89" t="s">
        <v>118</v>
      </c>
      <c r="BF34" s="89" t="s">
        <v>119</v>
      </c>
      <c r="BG34" s="89" t="s">
        <v>110</v>
      </c>
      <c r="BH34" s="113" t="s">
        <v>122</v>
      </c>
      <c r="BI34" s="95" t="s">
        <v>120</v>
      </c>
      <c r="BJ34" s="94" t="s">
        <v>117</v>
      </c>
      <c r="BK34" s="89" t="s">
        <v>118</v>
      </c>
      <c r="BL34" s="89" t="s">
        <v>119</v>
      </c>
      <c r="BM34" s="89" t="s">
        <v>110</v>
      </c>
      <c r="BN34" s="113" t="s">
        <v>122</v>
      </c>
      <c r="BO34" s="95" t="s">
        <v>120</v>
      </c>
      <c r="BP34" s="94" t="s">
        <v>117</v>
      </c>
      <c r="BQ34" s="89" t="s">
        <v>118</v>
      </c>
      <c r="BR34" s="89" t="s">
        <v>119</v>
      </c>
      <c r="BS34" s="89" t="s">
        <v>110</v>
      </c>
      <c r="BT34" s="113" t="s">
        <v>122</v>
      </c>
      <c r="BU34" s="95" t="s">
        <v>120</v>
      </c>
    </row>
    <row r="35" spans="1:73" s="2" customFormat="1" x14ac:dyDescent="0.25">
      <c r="A35" s="97"/>
      <c r="B35" s="137">
        <f>B7*B6</f>
        <v>15470</v>
      </c>
      <c r="C35" s="138">
        <f>(B7-125)*129</f>
        <v>645</v>
      </c>
      <c r="D35" s="138">
        <v>99</v>
      </c>
      <c r="E35" s="138">
        <v>59.99</v>
      </c>
      <c r="F35" s="138">
        <v>-150</v>
      </c>
      <c r="G35" s="139">
        <v>-25</v>
      </c>
      <c r="H35" s="146">
        <f>C6*C7</f>
        <v>16065</v>
      </c>
      <c r="I35" s="147">
        <f>(C7-B7)*129</f>
        <v>645</v>
      </c>
      <c r="J35" s="147">
        <v>99</v>
      </c>
      <c r="K35" s="147">
        <v>59.99</v>
      </c>
      <c r="L35" s="147">
        <v>-150</v>
      </c>
      <c r="M35" s="148">
        <v>-25</v>
      </c>
      <c r="N35" s="137">
        <f>D6*D7</f>
        <v>16660</v>
      </c>
      <c r="O35" s="138">
        <f>(D7-C7)*129</f>
        <v>645</v>
      </c>
      <c r="P35" s="138">
        <v>99</v>
      </c>
      <c r="Q35" s="138">
        <v>59.99</v>
      </c>
      <c r="R35" s="138">
        <v>-150</v>
      </c>
      <c r="S35" s="139">
        <v>-25</v>
      </c>
      <c r="T35" s="146">
        <f>E6*E7</f>
        <v>17255</v>
      </c>
      <c r="U35" s="147">
        <f>(E7-D7)*129</f>
        <v>645</v>
      </c>
      <c r="V35" s="147">
        <v>99</v>
      </c>
      <c r="W35" s="147">
        <v>59.99</v>
      </c>
      <c r="X35" s="147">
        <v>-150</v>
      </c>
      <c r="Y35" s="148">
        <v>-25</v>
      </c>
      <c r="Z35" s="137">
        <f>F6*F7</f>
        <v>17850</v>
      </c>
      <c r="AA35" s="138">
        <f>(F7-E7)*129</f>
        <v>645</v>
      </c>
      <c r="AB35" s="138">
        <v>99</v>
      </c>
      <c r="AC35" s="138">
        <v>59.99</v>
      </c>
      <c r="AD35" s="138">
        <v>-150</v>
      </c>
      <c r="AE35" s="139">
        <v>-25</v>
      </c>
      <c r="AF35" s="146">
        <f>G7*G6</f>
        <v>18445</v>
      </c>
      <c r="AG35" s="147">
        <f>(G7-F7)*129</f>
        <v>645</v>
      </c>
      <c r="AH35" s="147">
        <v>99</v>
      </c>
      <c r="AI35" s="147">
        <v>59.99</v>
      </c>
      <c r="AJ35" s="147">
        <v>-150</v>
      </c>
      <c r="AK35" s="148">
        <v>-25</v>
      </c>
      <c r="AL35" s="137">
        <f>H7*H6</f>
        <v>19040</v>
      </c>
      <c r="AM35" s="138">
        <f>(H7-G7)*129</f>
        <v>645</v>
      </c>
      <c r="AN35" s="138">
        <v>99</v>
      </c>
      <c r="AO35" s="138">
        <v>59.99</v>
      </c>
      <c r="AP35" s="138">
        <v>-150</v>
      </c>
      <c r="AQ35" s="139">
        <v>-25</v>
      </c>
      <c r="AR35" s="146">
        <f>I7*I6</f>
        <v>19635</v>
      </c>
      <c r="AS35" s="147">
        <f>(I7-H7)*129</f>
        <v>645</v>
      </c>
      <c r="AT35" s="147">
        <v>99</v>
      </c>
      <c r="AU35" s="147">
        <v>59.99</v>
      </c>
      <c r="AV35" s="147">
        <v>-150</v>
      </c>
      <c r="AW35" s="148">
        <v>-25</v>
      </c>
      <c r="AX35" s="137">
        <f>J7*J6</f>
        <v>20230</v>
      </c>
      <c r="AY35" s="138">
        <f>(J7-I7)*129</f>
        <v>645</v>
      </c>
      <c r="AZ35" s="138">
        <v>99</v>
      </c>
      <c r="BA35" s="138">
        <v>59.99</v>
      </c>
      <c r="BB35" s="138">
        <v>-150</v>
      </c>
      <c r="BC35" s="139">
        <v>-25</v>
      </c>
      <c r="BD35" s="146">
        <f>K7*K6</f>
        <v>20825</v>
      </c>
      <c r="BE35" s="147">
        <f>(K7-J7)*129</f>
        <v>645</v>
      </c>
      <c r="BF35" s="147">
        <v>99</v>
      </c>
      <c r="BG35" s="147">
        <v>59.99</v>
      </c>
      <c r="BH35" s="147">
        <v>-150</v>
      </c>
      <c r="BI35" s="148">
        <v>-25</v>
      </c>
      <c r="BJ35" s="137">
        <f>L7*L6</f>
        <v>21420</v>
      </c>
      <c r="BK35" s="138">
        <f>(L7-K7)*129</f>
        <v>645</v>
      </c>
      <c r="BL35" s="138">
        <v>99</v>
      </c>
      <c r="BM35" s="138">
        <v>59.99</v>
      </c>
      <c r="BN35" s="138">
        <v>-150</v>
      </c>
      <c r="BO35" s="139">
        <v>-25</v>
      </c>
      <c r="BP35" s="146">
        <f>M7*M6</f>
        <v>22015</v>
      </c>
      <c r="BQ35" s="147">
        <f>(M7-L7)*129</f>
        <v>645</v>
      </c>
      <c r="BR35" s="147">
        <v>99</v>
      </c>
      <c r="BS35" s="147">
        <v>59.99</v>
      </c>
      <c r="BT35" s="147">
        <v>-150</v>
      </c>
      <c r="BU35" s="148">
        <v>-25</v>
      </c>
    </row>
    <row r="36" spans="1:73" s="2" customFormat="1" x14ac:dyDescent="0.25">
      <c r="A36" s="98" t="s">
        <v>125</v>
      </c>
      <c r="B36" s="140"/>
      <c r="C36" s="141">
        <f>B7*50</f>
        <v>6500</v>
      </c>
      <c r="D36" s="141"/>
      <c r="E36" s="141"/>
      <c r="F36" s="120"/>
      <c r="G36" s="127">
        <f>-B7*21.01</f>
        <v>-2731.3</v>
      </c>
      <c r="H36" s="149"/>
      <c r="I36" s="150"/>
      <c r="J36" s="150"/>
      <c r="K36" s="150"/>
      <c r="L36" s="151"/>
      <c r="M36" s="133"/>
      <c r="N36" s="140"/>
      <c r="O36" s="141"/>
      <c r="P36" s="141"/>
      <c r="Q36" s="141"/>
      <c r="R36" s="120"/>
      <c r="S36" s="127"/>
      <c r="T36" s="149"/>
      <c r="U36" s="150"/>
      <c r="V36" s="150"/>
      <c r="W36" s="150"/>
      <c r="X36" s="151"/>
      <c r="Y36" s="133"/>
      <c r="Z36" s="140"/>
      <c r="AA36" s="141"/>
      <c r="AB36" s="141"/>
      <c r="AC36" s="141"/>
      <c r="AD36" s="120"/>
      <c r="AE36" s="127"/>
      <c r="AF36" s="149"/>
      <c r="AG36" s="150"/>
      <c r="AH36" s="150"/>
      <c r="AI36" s="150"/>
      <c r="AJ36" s="151"/>
      <c r="AK36" s="133"/>
      <c r="AL36" s="140"/>
      <c r="AM36" s="141"/>
      <c r="AN36" s="141"/>
      <c r="AO36" s="141"/>
      <c r="AP36" s="120"/>
      <c r="AQ36" s="127"/>
      <c r="AR36" s="149"/>
      <c r="AS36" s="150"/>
      <c r="AT36" s="150"/>
      <c r="AU36" s="150"/>
      <c r="AV36" s="151"/>
      <c r="AW36" s="133"/>
      <c r="AX36" s="140"/>
      <c r="AY36" s="141"/>
      <c r="AZ36" s="141"/>
      <c r="BA36" s="141"/>
      <c r="BB36" s="120"/>
      <c r="BC36" s="127"/>
      <c r="BD36" s="149"/>
      <c r="BE36" s="150"/>
      <c r="BF36" s="150"/>
      <c r="BG36" s="150"/>
      <c r="BH36" s="151"/>
      <c r="BI36" s="133"/>
      <c r="BJ36" s="140"/>
      <c r="BK36" s="141"/>
      <c r="BL36" s="141"/>
      <c r="BM36" s="141"/>
      <c r="BN36" s="120"/>
      <c r="BO36" s="127"/>
      <c r="BP36" s="149"/>
      <c r="BQ36" s="150"/>
      <c r="BR36" s="150"/>
      <c r="BS36" s="150"/>
      <c r="BT36" s="151"/>
      <c r="BU36" s="133"/>
    </row>
    <row r="37" spans="1:73" s="2" customFormat="1" x14ac:dyDescent="0.25">
      <c r="A37" s="98"/>
      <c r="B37" s="140"/>
      <c r="C37" s="141"/>
      <c r="D37" s="141"/>
      <c r="E37" s="141"/>
      <c r="F37" s="120"/>
      <c r="G37" s="127"/>
      <c r="H37" s="149"/>
      <c r="I37" s="150"/>
      <c r="J37" s="150"/>
      <c r="K37" s="150"/>
      <c r="L37" s="151"/>
      <c r="M37" s="133"/>
      <c r="N37" s="140"/>
      <c r="O37" s="141"/>
      <c r="P37" s="141"/>
      <c r="Q37" s="141"/>
      <c r="R37" s="120"/>
      <c r="S37" s="127"/>
      <c r="T37" s="149"/>
      <c r="U37" s="150"/>
      <c r="V37" s="150"/>
      <c r="W37" s="150"/>
      <c r="X37" s="151"/>
      <c r="Y37" s="133"/>
      <c r="Z37" s="140"/>
      <c r="AA37" s="141"/>
      <c r="AB37" s="141"/>
      <c r="AC37" s="141"/>
      <c r="AD37" s="120"/>
      <c r="AE37" s="127"/>
      <c r="AF37" s="149"/>
      <c r="AG37" s="150"/>
      <c r="AH37" s="150"/>
      <c r="AI37" s="150"/>
      <c r="AJ37" s="151"/>
      <c r="AK37" s="133"/>
      <c r="AL37" s="140"/>
      <c r="AM37" s="141"/>
      <c r="AN37" s="141"/>
      <c r="AO37" s="141"/>
      <c r="AP37" s="120"/>
      <c r="AQ37" s="127"/>
      <c r="AR37" s="149"/>
      <c r="AS37" s="150"/>
      <c r="AT37" s="150"/>
      <c r="AU37" s="150"/>
      <c r="AV37" s="151"/>
      <c r="AW37" s="133"/>
      <c r="AX37" s="140"/>
      <c r="AY37" s="141"/>
      <c r="AZ37" s="141"/>
      <c r="BA37" s="141"/>
      <c r="BB37" s="120"/>
      <c r="BC37" s="127"/>
      <c r="BD37" s="149"/>
      <c r="BE37" s="150"/>
      <c r="BF37" s="150"/>
      <c r="BG37" s="150"/>
      <c r="BH37" s="151"/>
      <c r="BI37" s="133"/>
      <c r="BJ37" s="140"/>
      <c r="BK37" s="141"/>
      <c r="BL37" s="141"/>
      <c r="BM37" s="141"/>
      <c r="BN37" s="120"/>
      <c r="BO37" s="127"/>
      <c r="BP37" s="149"/>
      <c r="BQ37" s="150"/>
      <c r="BR37" s="150"/>
      <c r="BS37" s="150"/>
      <c r="BT37" s="151"/>
      <c r="BU37" s="133"/>
    </row>
    <row r="38" spans="1:73" s="2" customFormat="1" x14ac:dyDescent="0.25">
      <c r="A38" s="98"/>
      <c r="B38" s="140"/>
      <c r="C38" s="141"/>
      <c r="D38" s="141"/>
      <c r="E38" s="141"/>
      <c r="F38" s="120"/>
      <c r="G38" s="127"/>
      <c r="H38" s="149"/>
      <c r="I38" s="150"/>
      <c r="J38" s="150"/>
      <c r="K38" s="150"/>
      <c r="L38" s="151"/>
      <c r="M38" s="133"/>
      <c r="N38" s="140"/>
      <c r="O38" s="141"/>
      <c r="P38" s="141"/>
      <c r="Q38" s="141"/>
      <c r="R38" s="120"/>
      <c r="S38" s="127"/>
      <c r="T38" s="149"/>
      <c r="U38" s="150"/>
      <c r="V38" s="150"/>
      <c r="W38" s="150"/>
      <c r="X38" s="151"/>
      <c r="Y38" s="133"/>
      <c r="Z38" s="140"/>
      <c r="AA38" s="141"/>
      <c r="AB38" s="141"/>
      <c r="AC38" s="141"/>
      <c r="AD38" s="120"/>
      <c r="AE38" s="127"/>
      <c r="AF38" s="149"/>
      <c r="AG38" s="150"/>
      <c r="AH38" s="150"/>
      <c r="AI38" s="150"/>
      <c r="AJ38" s="151"/>
      <c r="AK38" s="133"/>
      <c r="AL38" s="140"/>
      <c r="AM38" s="141"/>
      <c r="AN38" s="141"/>
      <c r="AO38" s="141"/>
      <c r="AP38" s="120"/>
      <c r="AQ38" s="127"/>
      <c r="AR38" s="149"/>
      <c r="AS38" s="150"/>
      <c r="AT38" s="150"/>
      <c r="AU38" s="150"/>
      <c r="AV38" s="151"/>
      <c r="AW38" s="133"/>
      <c r="AX38" s="140"/>
      <c r="AY38" s="141"/>
      <c r="AZ38" s="141"/>
      <c r="BA38" s="141"/>
      <c r="BB38" s="120"/>
      <c r="BC38" s="127"/>
      <c r="BD38" s="149"/>
      <c r="BE38" s="150"/>
      <c r="BF38" s="150"/>
      <c r="BG38" s="150"/>
      <c r="BH38" s="151"/>
      <c r="BI38" s="133"/>
      <c r="BJ38" s="140"/>
      <c r="BK38" s="141"/>
      <c r="BL38" s="141"/>
      <c r="BM38" s="141"/>
      <c r="BN38" s="120"/>
      <c r="BO38" s="127"/>
      <c r="BP38" s="149"/>
      <c r="BQ38" s="150"/>
      <c r="BR38" s="150"/>
      <c r="BS38" s="150"/>
      <c r="BT38" s="151"/>
      <c r="BU38" s="133"/>
    </row>
    <row r="39" spans="1:73" s="2" customFormat="1" x14ac:dyDescent="0.25">
      <c r="A39" s="98"/>
      <c r="B39" s="140"/>
      <c r="C39" s="141"/>
      <c r="D39" s="141"/>
      <c r="E39" s="141"/>
      <c r="F39" s="120"/>
      <c r="G39" s="127"/>
      <c r="H39" s="149"/>
      <c r="I39" s="150"/>
      <c r="J39" s="150"/>
      <c r="K39" s="150"/>
      <c r="L39" s="151"/>
      <c r="M39" s="133"/>
      <c r="N39" s="140"/>
      <c r="O39" s="141"/>
      <c r="P39" s="141"/>
      <c r="Q39" s="141"/>
      <c r="R39" s="120"/>
      <c r="S39" s="127"/>
      <c r="T39" s="149"/>
      <c r="U39" s="150"/>
      <c r="V39" s="150"/>
      <c r="W39" s="150"/>
      <c r="X39" s="151"/>
      <c r="Y39" s="133"/>
      <c r="Z39" s="140"/>
      <c r="AA39" s="141"/>
      <c r="AB39" s="141"/>
      <c r="AC39" s="141"/>
      <c r="AD39" s="120"/>
      <c r="AE39" s="127"/>
      <c r="AF39" s="149"/>
      <c r="AG39" s="150"/>
      <c r="AH39" s="150"/>
      <c r="AI39" s="150"/>
      <c r="AJ39" s="151"/>
      <c r="AK39" s="133"/>
      <c r="AL39" s="140"/>
      <c r="AM39" s="141"/>
      <c r="AN39" s="141"/>
      <c r="AO39" s="141"/>
      <c r="AP39" s="120"/>
      <c r="AQ39" s="127"/>
      <c r="AR39" s="149"/>
      <c r="AS39" s="150"/>
      <c r="AT39" s="150"/>
      <c r="AU39" s="150"/>
      <c r="AV39" s="151"/>
      <c r="AW39" s="133"/>
      <c r="AX39" s="140"/>
      <c r="AY39" s="141"/>
      <c r="AZ39" s="141"/>
      <c r="BA39" s="141"/>
      <c r="BB39" s="120"/>
      <c r="BC39" s="127"/>
      <c r="BD39" s="149"/>
      <c r="BE39" s="150"/>
      <c r="BF39" s="150"/>
      <c r="BG39" s="150"/>
      <c r="BH39" s="151"/>
      <c r="BI39" s="133"/>
      <c r="BJ39" s="140"/>
      <c r="BK39" s="141"/>
      <c r="BL39" s="141"/>
      <c r="BM39" s="141"/>
      <c r="BN39" s="120"/>
      <c r="BO39" s="127"/>
      <c r="BP39" s="149"/>
      <c r="BQ39" s="150"/>
      <c r="BR39" s="150"/>
      <c r="BS39" s="150"/>
      <c r="BT39" s="151"/>
      <c r="BU39" s="133"/>
    </row>
    <row r="40" spans="1:73" s="2" customFormat="1" x14ac:dyDescent="0.25">
      <c r="A40" s="98"/>
      <c r="B40" s="140"/>
      <c r="C40" s="141"/>
      <c r="D40" s="141"/>
      <c r="E40" s="141"/>
      <c r="F40" s="120"/>
      <c r="G40" s="127"/>
      <c r="H40" s="149"/>
      <c r="I40" s="150"/>
      <c r="J40" s="150"/>
      <c r="K40" s="150"/>
      <c r="L40" s="151"/>
      <c r="M40" s="133"/>
      <c r="N40" s="140"/>
      <c r="O40" s="141"/>
      <c r="P40" s="141"/>
      <c r="Q40" s="141"/>
      <c r="R40" s="120"/>
      <c r="S40" s="127"/>
      <c r="T40" s="149"/>
      <c r="U40" s="150"/>
      <c r="V40" s="150"/>
      <c r="W40" s="150"/>
      <c r="X40" s="151"/>
      <c r="Y40" s="133"/>
      <c r="Z40" s="140"/>
      <c r="AA40" s="141"/>
      <c r="AB40" s="141"/>
      <c r="AC40" s="141"/>
      <c r="AD40" s="120"/>
      <c r="AE40" s="127"/>
      <c r="AF40" s="149"/>
      <c r="AG40" s="150"/>
      <c r="AH40" s="150"/>
      <c r="AI40" s="150"/>
      <c r="AJ40" s="151"/>
      <c r="AK40" s="133"/>
      <c r="AL40" s="140"/>
      <c r="AM40" s="141"/>
      <c r="AN40" s="141"/>
      <c r="AO40" s="141"/>
      <c r="AP40" s="120"/>
      <c r="AQ40" s="127"/>
      <c r="AR40" s="149"/>
      <c r="AS40" s="150"/>
      <c r="AT40" s="150"/>
      <c r="AU40" s="150"/>
      <c r="AV40" s="151"/>
      <c r="AW40" s="133"/>
      <c r="AX40" s="140"/>
      <c r="AY40" s="141"/>
      <c r="AZ40" s="141"/>
      <c r="BA40" s="141"/>
      <c r="BB40" s="120"/>
      <c r="BC40" s="127"/>
      <c r="BD40" s="149"/>
      <c r="BE40" s="150"/>
      <c r="BF40" s="150"/>
      <c r="BG40" s="150"/>
      <c r="BH40" s="151"/>
      <c r="BI40" s="133"/>
      <c r="BJ40" s="140"/>
      <c r="BK40" s="141"/>
      <c r="BL40" s="141"/>
      <c r="BM40" s="141"/>
      <c r="BN40" s="120"/>
      <c r="BO40" s="127"/>
      <c r="BP40" s="149"/>
      <c r="BQ40" s="150"/>
      <c r="BR40" s="150"/>
      <c r="BS40" s="150"/>
      <c r="BT40" s="151"/>
      <c r="BU40" s="133"/>
    </row>
    <row r="41" spans="1:73" s="2" customFormat="1" x14ac:dyDescent="0.25">
      <c r="A41" s="98"/>
      <c r="B41" s="140"/>
      <c r="C41" s="141"/>
      <c r="D41" s="141"/>
      <c r="E41" s="141"/>
      <c r="F41" s="120"/>
      <c r="G41" s="127"/>
      <c r="H41" s="149"/>
      <c r="I41" s="150"/>
      <c r="J41" s="150"/>
      <c r="K41" s="150"/>
      <c r="L41" s="151"/>
      <c r="M41" s="133"/>
      <c r="N41" s="140"/>
      <c r="O41" s="141"/>
      <c r="P41" s="141"/>
      <c r="Q41" s="141"/>
      <c r="R41" s="120"/>
      <c r="S41" s="127"/>
      <c r="T41" s="149"/>
      <c r="U41" s="150"/>
      <c r="V41" s="150"/>
      <c r="W41" s="150"/>
      <c r="X41" s="151"/>
      <c r="Y41" s="133"/>
      <c r="Z41" s="140"/>
      <c r="AA41" s="141"/>
      <c r="AB41" s="141"/>
      <c r="AC41" s="141"/>
      <c r="AD41" s="120"/>
      <c r="AE41" s="127"/>
      <c r="AF41" s="149"/>
      <c r="AG41" s="150"/>
      <c r="AH41" s="150"/>
      <c r="AI41" s="150"/>
      <c r="AJ41" s="151"/>
      <c r="AK41" s="133"/>
      <c r="AL41" s="140"/>
      <c r="AM41" s="141"/>
      <c r="AN41" s="141"/>
      <c r="AO41" s="141"/>
      <c r="AP41" s="120"/>
      <c r="AQ41" s="127"/>
      <c r="AR41" s="149"/>
      <c r="AS41" s="150"/>
      <c r="AT41" s="150"/>
      <c r="AU41" s="150"/>
      <c r="AV41" s="151"/>
      <c r="AW41" s="133"/>
      <c r="AX41" s="140"/>
      <c r="AY41" s="141"/>
      <c r="AZ41" s="141"/>
      <c r="BA41" s="141"/>
      <c r="BB41" s="120"/>
      <c r="BC41" s="127"/>
      <c r="BD41" s="149"/>
      <c r="BE41" s="150"/>
      <c r="BF41" s="150"/>
      <c r="BG41" s="150"/>
      <c r="BH41" s="151"/>
      <c r="BI41" s="133"/>
      <c r="BJ41" s="140"/>
      <c r="BK41" s="141"/>
      <c r="BL41" s="141"/>
      <c r="BM41" s="141"/>
      <c r="BN41" s="120"/>
      <c r="BO41" s="127"/>
      <c r="BP41" s="149"/>
      <c r="BQ41" s="150"/>
      <c r="BR41" s="150"/>
      <c r="BS41" s="150"/>
      <c r="BT41" s="151"/>
      <c r="BU41" s="133"/>
    </row>
    <row r="42" spans="1:73" s="2" customFormat="1" x14ac:dyDescent="0.25">
      <c r="A42" s="98"/>
      <c r="B42" s="140"/>
      <c r="C42" s="141"/>
      <c r="D42" s="141"/>
      <c r="E42" s="141"/>
      <c r="F42" s="120"/>
      <c r="G42" s="127"/>
      <c r="H42" s="149"/>
      <c r="I42" s="150"/>
      <c r="J42" s="150"/>
      <c r="K42" s="150"/>
      <c r="L42" s="151"/>
      <c r="M42" s="133"/>
      <c r="N42" s="140"/>
      <c r="O42" s="141"/>
      <c r="P42" s="141"/>
      <c r="Q42" s="141"/>
      <c r="R42" s="120"/>
      <c r="S42" s="127"/>
      <c r="T42" s="149"/>
      <c r="U42" s="150"/>
      <c r="V42" s="150"/>
      <c r="W42" s="150"/>
      <c r="X42" s="151"/>
      <c r="Y42" s="133"/>
      <c r="Z42" s="140"/>
      <c r="AA42" s="141"/>
      <c r="AB42" s="141"/>
      <c r="AC42" s="141"/>
      <c r="AD42" s="120"/>
      <c r="AE42" s="127"/>
      <c r="AF42" s="149"/>
      <c r="AG42" s="150"/>
      <c r="AH42" s="150"/>
      <c r="AI42" s="150"/>
      <c r="AJ42" s="151"/>
      <c r="AK42" s="133"/>
      <c r="AL42" s="140"/>
      <c r="AM42" s="141"/>
      <c r="AN42" s="141"/>
      <c r="AO42" s="141"/>
      <c r="AP42" s="120"/>
      <c r="AQ42" s="127"/>
      <c r="AR42" s="149"/>
      <c r="AS42" s="150"/>
      <c r="AT42" s="150"/>
      <c r="AU42" s="150"/>
      <c r="AV42" s="151"/>
      <c r="AW42" s="133"/>
      <c r="AX42" s="140"/>
      <c r="AY42" s="141"/>
      <c r="AZ42" s="141"/>
      <c r="BA42" s="141"/>
      <c r="BB42" s="120"/>
      <c r="BC42" s="127"/>
      <c r="BD42" s="149"/>
      <c r="BE42" s="150"/>
      <c r="BF42" s="150"/>
      <c r="BG42" s="150"/>
      <c r="BH42" s="151"/>
      <c r="BI42" s="133"/>
      <c r="BJ42" s="140"/>
      <c r="BK42" s="141"/>
      <c r="BL42" s="141"/>
      <c r="BM42" s="141"/>
      <c r="BN42" s="120"/>
      <c r="BO42" s="127"/>
      <c r="BP42" s="149"/>
      <c r="BQ42" s="150"/>
      <c r="BR42" s="150"/>
      <c r="BS42" s="150"/>
      <c r="BT42" s="151"/>
      <c r="BU42" s="133"/>
    </row>
    <row r="43" spans="1:73" s="2" customFormat="1" x14ac:dyDescent="0.25">
      <c r="A43" s="98"/>
      <c r="B43" s="140"/>
      <c r="C43" s="141"/>
      <c r="D43" s="141"/>
      <c r="E43" s="141"/>
      <c r="F43" s="120"/>
      <c r="G43" s="127"/>
      <c r="H43" s="149"/>
      <c r="I43" s="150"/>
      <c r="J43" s="150"/>
      <c r="K43" s="150"/>
      <c r="L43" s="151"/>
      <c r="M43" s="133"/>
      <c r="N43" s="140"/>
      <c r="O43" s="141"/>
      <c r="P43" s="141"/>
      <c r="Q43" s="141"/>
      <c r="R43" s="120"/>
      <c r="S43" s="127"/>
      <c r="T43" s="149"/>
      <c r="U43" s="150"/>
      <c r="V43" s="150"/>
      <c r="W43" s="150"/>
      <c r="X43" s="151"/>
      <c r="Y43" s="133"/>
      <c r="Z43" s="140"/>
      <c r="AA43" s="141"/>
      <c r="AB43" s="141"/>
      <c r="AC43" s="141"/>
      <c r="AD43" s="120"/>
      <c r="AE43" s="127"/>
      <c r="AF43" s="149"/>
      <c r="AG43" s="150"/>
      <c r="AH43" s="150"/>
      <c r="AI43" s="150"/>
      <c r="AJ43" s="151"/>
      <c r="AK43" s="133"/>
      <c r="AL43" s="140"/>
      <c r="AM43" s="141"/>
      <c r="AN43" s="141"/>
      <c r="AO43" s="141"/>
      <c r="AP43" s="120"/>
      <c r="AQ43" s="127"/>
      <c r="AR43" s="149"/>
      <c r="AS43" s="150"/>
      <c r="AT43" s="150"/>
      <c r="AU43" s="150"/>
      <c r="AV43" s="151"/>
      <c r="AW43" s="133"/>
      <c r="AX43" s="140"/>
      <c r="AY43" s="141"/>
      <c r="AZ43" s="141"/>
      <c r="BA43" s="141"/>
      <c r="BB43" s="120"/>
      <c r="BC43" s="127"/>
      <c r="BD43" s="149"/>
      <c r="BE43" s="150"/>
      <c r="BF43" s="150"/>
      <c r="BG43" s="150"/>
      <c r="BH43" s="151"/>
      <c r="BI43" s="133"/>
      <c r="BJ43" s="140"/>
      <c r="BK43" s="141"/>
      <c r="BL43" s="141"/>
      <c r="BM43" s="141"/>
      <c r="BN43" s="120"/>
      <c r="BO43" s="127"/>
      <c r="BP43" s="149"/>
      <c r="BQ43" s="150"/>
      <c r="BR43" s="150"/>
      <c r="BS43" s="150"/>
      <c r="BT43" s="151"/>
      <c r="BU43" s="133"/>
    </row>
    <row r="44" spans="1:73" s="2" customFormat="1" x14ac:dyDescent="0.25">
      <c r="A44" s="98"/>
      <c r="B44" s="140"/>
      <c r="C44" s="141"/>
      <c r="D44" s="141"/>
      <c r="E44" s="141"/>
      <c r="F44" s="120"/>
      <c r="G44" s="127"/>
      <c r="H44" s="149"/>
      <c r="I44" s="150"/>
      <c r="J44" s="150"/>
      <c r="K44" s="150"/>
      <c r="L44" s="151"/>
      <c r="M44" s="133"/>
      <c r="N44" s="140"/>
      <c r="O44" s="141"/>
      <c r="P44" s="141"/>
      <c r="Q44" s="141"/>
      <c r="R44" s="120"/>
      <c r="S44" s="127"/>
      <c r="T44" s="149"/>
      <c r="U44" s="150"/>
      <c r="V44" s="150"/>
      <c r="W44" s="150"/>
      <c r="X44" s="151"/>
      <c r="Y44" s="133"/>
      <c r="Z44" s="140"/>
      <c r="AA44" s="141"/>
      <c r="AB44" s="141"/>
      <c r="AC44" s="141"/>
      <c r="AD44" s="120"/>
      <c r="AE44" s="127"/>
      <c r="AF44" s="149"/>
      <c r="AG44" s="150"/>
      <c r="AH44" s="150"/>
      <c r="AI44" s="150"/>
      <c r="AJ44" s="151"/>
      <c r="AK44" s="133"/>
      <c r="AL44" s="140"/>
      <c r="AM44" s="141"/>
      <c r="AN44" s="141"/>
      <c r="AO44" s="141"/>
      <c r="AP44" s="120"/>
      <c r="AQ44" s="127"/>
      <c r="AR44" s="149"/>
      <c r="AS44" s="150"/>
      <c r="AT44" s="150"/>
      <c r="AU44" s="150"/>
      <c r="AV44" s="151"/>
      <c r="AW44" s="133"/>
      <c r="AX44" s="140"/>
      <c r="AY44" s="141"/>
      <c r="AZ44" s="141"/>
      <c r="BA44" s="141"/>
      <c r="BB44" s="120"/>
      <c r="BC44" s="127"/>
      <c r="BD44" s="149"/>
      <c r="BE44" s="150"/>
      <c r="BF44" s="150"/>
      <c r="BG44" s="150"/>
      <c r="BH44" s="151"/>
      <c r="BI44" s="133"/>
      <c r="BJ44" s="140"/>
      <c r="BK44" s="141"/>
      <c r="BL44" s="141"/>
      <c r="BM44" s="141"/>
      <c r="BN44" s="120"/>
      <c r="BO44" s="127"/>
      <c r="BP44" s="149"/>
      <c r="BQ44" s="150"/>
      <c r="BR44" s="150"/>
      <c r="BS44" s="150"/>
      <c r="BT44" s="151"/>
      <c r="BU44" s="133"/>
    </row>
    <row r="45" spans="1:73" s="2" customFormat="1" x14ac:dyDescent="0.25">
      <c r="A45" s="98"/>
      <c r="B45" s="140"/>
      <c r="C45" s="141"/>
      <c r="D45" s="141"/>
      <c r="E45" s="141"/>
      <c r="F45" s="120"/>
      <c r="G45" s="127"/>
      <c r="H45" s="149"/>
      <c r="I45" s="150"/>
      <c r="J45" s="150"/>
      <c r="K45" s="150"/>
      <c r="L45" s="151"/>
      <c r="M45" s="133"/>
      <c r="N45" s="140"/>
      <c r="O45" s="141"/>
      <c r="P45" s="141"/>
      <c r="Q45" s="141"/>
      <c r="R45" s="120"/>
      <c r="S45" s="127"/>
      <c r="T45" s="149"/>
      <c r="U45" s="150"/>
      <c r="V45" s="150"/>
      <c r="W45" s="150"/>
      <c r="X45" s="151"/>
      <c r="Y45" s="133"/>
      <c r="Z45" s="140"/>
      <c r="AA45" s="141"/>
      <c r="AB45" s="141"/>
      <c r="AC45" s="141"/>
      <c r="AD45" s="120"/>
      <c r="AE45" s="127"/>
      <c r="AF45" s="149"/>
      <c r="AG45" s="150"/>
      <c r="AH45" s="150"/>
      <c r="AI45" s="150"/>
      <c r="AJ45" s="151"/>
      <c r="AK45" s="133"/>
      <c r="AL45" s="140"/>
      <c r="AM45" s="141"/>
      <c r="AN45" s="141"/>
      <c r="AO45" s="141"/>
      <c r="AP45" s="120"/>
      <c r="AQ45" s="127"/>
      <c r="AR45" s="149"/>
      <c r="AS45" s="150"/>
      <c r="AT45" s="150"/>
      <c r="AU45" s="150"/>
      <c r="AV45" s="151"/>
      <c r="AW45" s="133"/>
      <c r="AX45" s="140"/>
      <c r="AY45" s="141"/>
      <c r="AZ45" s="141"/>
      <c r="BA45" s="141"/>
      <c r="BB45" s="120"/>
      <c r="BC45" s="127"/>
      <c r="BD45" s="149"/>
      <c r="BE45" s="150"/>
      <c r="BF45" s="150"/>
      <c r="BG45" s="150"/>
      <c r="BH45" s="151"/>
      <c r="BI45" s="133"/>
      <c r="BJ45" s="140"/>
      <c r="BK45" s="141"/>
      <c r="BL45" s="141"/>
      <c r="BM45" s="141"/>
      <c r="BN45" s="120"/>
      <c r="BO45" s="127"/>
      <c r="BP45" s="149"/>
      <c r="BQ45" s="150"/>
      <c r="BR45" s="150"/>
      <c r="BS45" s="150"/>
      <c r="BT45" s="151"/>
      <c r="BU45" s="133"/>
    </row>
    <row r="46" spans="1:73" s="2" customFormat="1" x14ac:dyDescent="0.25">
      <c r="A46" s="98"/>
      <c r="B46" s="140"/>
      <c r="C46" s="141"/>
      <c r="D46" s="141"/>
      <c r="E46" s="141"/>
      <c r="F46" s="120"/>
      <c r="G46" s="127"/>
      <c r="H46" s="149"/>
      <c r="I46" s="150"/>
      <c r="J46" s="150"/>
      <c r="K46" s="150"/>
      <c r="L46" s="151"/>
      <c r="M46" s="133"/>
      <c r="N46" s="140"/>
      <c r="O46" s="141"/>
      <c r="P46" s="141"/>
      <c r="Q46" s="141"/>
      <c r="R46" s="120"/>
      <c r="S46" s="127"/>
      <c r="T46" s="149"/>
      <c r="U46" s="150"/>
      <c r="V46" s="150"/>
      <c r="W46" s="150"/>
      <c r="X46" s="151"/>
      <c r="Y46" s="133"/>
      <c r="Z46" s="140"/>
      <c r="AA46" s="141"/>
      <c r="AB46" s="141"/>
      <c r="AC46" s="141"/>
      <c r="AD46" s="120"/>
      <c r="AE46" s="127"/>
      <c r="AF46" s="149"/>
      <c r="AG46" s="150"/>
      <c r="AH46" s="150"/>
      <c r="AI46" s="150"/>
      <c r="AJ46" s="151"/>
      <c r="AK46" s="133"/>
      <c r="AL46" s="140"/>
      <c r="AM46" s="141"/>
      <c r="AN46" s="141"/>
      <c r="AO46" s="141"/>
      <c r="AP46" s="120"/>
      <c r="AQ46" s="127"/>
      <c r="AR46" s="149"/>
      <c r="AS46" s="150"/>
      <c r="AT46" s="150"/>
      <c r="AU46" s="150"/>
      <c r="AV46" s="151"/>
      <c r="AW46" s="133"/>
      <c r="AX46" s="140"/>
      <c r="AY46" s="141"/>
      <c r="AZ46" s="141"/>
      <c r="BA46" s="141"/>
      <c r="BB46" s="120"/>
      <c r="BC46" s="127"/>
      <c r="BD46" s="149"/>
      <c r="BE46" s="150"/>
      <c r="BF46" s="150"/>
      <c r="BG46" s="150"/>
      <c r="BH46" s="151"/>
      <c r="BI46" s="133"/>
      <c r="BJ46" s="140"/>
      <c r="BK46" s="141"/>
      <c r="BL46" s="141"/>
      <c r="BM46" s="141"/>
      <c r="BN46" s="120"/>
      <c r="BO46" s="127"/>
      <c r="BP46" s="149"/>
      <c r="BQ46" s="150"/>
      <c r="BR46" s="150"/>
      <c r="BS46" s="150"/>
      <c r="BT46" s="151"/>
      <c r="BU46" s="133"/>
    </row>
    <row r="47" spans="1:73" s="2" customFormat="1" x14ac:dyDescent="0.25">
      <c r="A47" s="98"/>
      <c r="B47" s="140"/>
      <c r="C47" s="141"/>
      <c r="D47" s="141"/>
      <c r="E47" s="141"/>
      <c r="F47" s="120"/>
      <c r="G47" s="127"/>
      <c r="H47" s="149"/>
      <c r="I47" s="150"/>
      <c r="J47" s="150"/>
      <c r="K47" s="150"/>
      <c r="L47" s="151"/>
      <c r="M47" s="133"/>
      <c r="N47" s="140"/>
      <c r="O47" s="141"/>
      <c r="P47" s="141"/>
      <c r="Q47" s="141"/>
      <c r="R47" s="120"/>
      <c r="S47" s="127"/>
      <c r="T47" s="149"/>
      <c r="U47" s="150"/>
      <c r="V47" s="150"/>
      <c r="W47" s="150"/>
      <c r="X47" s="151"/>
      <c r="Y47" s="133"/>
      <c r="Z47" s="140"/>
      <c r="AA47" s="141"/>
      <c r="AB47" s="141"/>
      <c r="AC47" s="141"/>
      <c r="AD47" s="120"/>
      <c r="AE47" s="127"/>
      <c r="AF47" s="149"/>
      <c r="AG47" s="150"/>
      <c r="AH47" s="150"/>
      <c r="AI47" s="150"/>
      <c r="AJ47" s="151"/>
      <c r="AK47" s="133"/>
      <c r="AL47" s="140"/>
      <c r="AM47" s="141"/>
      <c r="AN47" s="141"/>
      <c r="AO47" s="141"/>
      <c r="AP47" s="120"/>
      <c r="AQ47" s="127"/>
      <c r="AR47" s="149"/>
      <c r="AS47" s="150"/>
      <c r="AT47" s="150"/>
      <c r="AU47" s="150"/>
      <c r="AV47" s="151"/>
      <c r="AW47" s="133"/>
      <c r="AX47" s="140"/>
      <c r="AY47" s="141"/>
      <c r="AZ47" s="141"/>
      <c r="BA47" s="141"/>
      <c r="BB47" s="120"/>
      <c r="BC47" s="127"/>
      <c r="BD47" s="149"/>
      <c r="BE47" s="150"/>
      <c r="BF47" s="150"/>
      <c r="BG47" s="150"/>
      <c r="BH47" s="151"/>
      <c r="BI47" s="133"/>
      <c r="BJ47" s="140"/>
      <c r="BK47" s="141"/>
      <c r="BL47" s="141"/>
      <c r="BM47" s="141"/>
      <c r="BN47" s="120"/>
      <c r="BO47" s="127"/>
      <c r="BP47" s="149"/>
      <c r="BQ47" s="150"/>
      <c r="BR47" s="150"/>
      <c r="BS47" s="150"/>
      <c r="BT47" s="151"/>
      <c r="BU47" s="133"/>
    </row>
    <row r="48" spans="1:73" s="2" customFormat="1" x14ac:dyDescent="0.25">
      <c r="A48" s="98"/>
      <c r="B48" s="140"/>
      <c r="C48" s="141"/>
      <c r="D48" s="141"/>
      <c r="E48" s="141"/>
      <c r="F48" s="120"/>
      <c r="G48" s="127"/>
      <c r="H48" s="149"/>
      <c r="I48" s="150"/>
      <c r="J48" s="150"/>
      <c r="K48" s="150"/>
      <c r="L48" s="151"/>
      <c r="M48" s="133"/>
      <c r="N48" s="140"/>
      <c r="O48" s="141"/>
      <c r="P48" s="141"/>
      <c r="Q48" s="141"/>
      <c r="R48" s="120"/>
      <c r="S48" s="127"/>
      <c r="T48" s="149"/>
      <c r="U48" s="150"/>
      <c r="V48" s="150"/>
      <c r="W48" s="150"/>
      <c r="X48" s="151"/>
      <c r="Y48" s="133"/>
      <c r="Z48" s="140"/>
      <c r="AA48" s="141"/>
      <c r="AB48" s="141"/>
      <c r="AC48" s="141"/>
      <c r="AD48" s="120"/>
      <c r="AE48" s="127"/>
      <c r="AF48" s="149"/>
      <c r="AG48" s="150"/>
      <c r="AH48" s="150"/>
      <c r="AI48" s="150"/>
      <c r="AJ48" s="151"/>
      <c r="AK48" s="133"/>
      <c r="AL48" s="140"/>
      <c r="AM48" s="141"/>
      <c r="AN48" s="141"/>
      <c r="AO48" s="141"/>
      <c r="AP48" s="120"/>
      <c r="AQ48" s="127"/>
      <c r="AR48" s="149"/>
      <c r="AS48" s="150"/>
      <c r="AT48" s="150"/>
      <c r="AU48" s="150"/>
      <c r="AV48" s="151"/>
      <c r="AW48" s="133"/>
      <c r="AX48" s="140"/>
      <c r="AY48" s="141"/>
      <c r="AZ48" s="141"/>
      <c r="BA48" s="141"/>
      <c r="BB48" s="120"/>
      <c r="BC48" s="127"/>
      <c r="BD48" s="149"/>
      <c r="BE48" s="150"/>
      <c r="BF48" s="150"/>
      <c r="BG48" s="150"/>
      <c r="BH48" s="151"/>
      <c r="BI48" s="133"/>
      <c r="BJ48" s="140"/>
      <c r="BK48" s="141"/>
      <c r="BL48" s="141"/>
      <c r="BM48" s="141"/>
      <c r="BN48" s="120"/>
      <c r="BO48" s="127"/>
      <c r="BP48" s="149"/>
      <c r="BQ48" s="150"/>
      <c r="BR48" s="150"/>
      <c r="BS48" s="150"/>
      <c r="BT48" s="151"/>
      <c r="BU48" s="133"/>
    </row>
    <row r="49" spans="1:73" s="2" customFormat="1" x14ac:dyDescent="0.25">
      <c r="A49" s="98"/>
      <c r="B49" s="140"/>
      <c r="C49" s="141"/>
      <c r="D49" s="141"/>
      <c r="E49" s="141"/>
      <c r="F49" s="120"/>
      <c r="G49" s="127"/>
      <c r="H49" s="149"/>
      <c r="I49" s="150"/>
      <c r="J49" s="150"/>
      <c r="K49" s="150"/>
      <c r="L49" s="151"/>
      <c r="M49" s="133"/>
      <c r="N49" s="140"/>
      <c r="O49" s="141"/>
      <c r="P49" s="141"/>
      <c r="Q49" s="141"/>
      <c r="R49" s="120"/>
      <c r="S49" s="127"/>
      <c r="T49" s="149"/>
      <c r="U49" s="150"/>
      <c r="V49" s="150"/>
      <c r="W49" s="150"/>
      <c r="X49" s="151"/>
      <c r="Y49" s="133"/>
      <c r="Z49" s="140"/>
      <c r="AA49" s="141"/>
      <c r="AB49" s="141"/>
      <c r="AC49" s="141"/>
      <c r="AD49" s="120"/>
      <c r="AE49" s="127"/>
      <c r="AF49" s="149"/>
      <c r="AG49" s="150"/>
      <c r="AH49" s="150"/>
      <c r="AI49" s="150"/>
      <c r="AJ49" s="151"/>
      <c r="AK49" s="133"/>
      <c r="AL49" s="140"/>
      <c r="AM49" s="141"/>
      <c r="AN49" s="141"/>
      <c r="AO49" s="141"/>
      <c r="AP49" s="120"/>
      <c r="AQ49" s="127"/>
      <c r="AR49" s="149"/>
      <c r="AS49" s="150"/>
      <c r="AT49" s="150"/>
      <c r="AU49" s="150"/>
      <c r="AV49" s="151"/>
      <c r="AW49" s="133"/>
      <c r="AX49" s="140"/>
      <c r="AY49" s="141"/>
      <c r="AZ49" s="141"/>
      <c r="BA49" s="141"/>
      <c r="BB49" s="120"/>
      <c r="BC49" s="127"/>
      <c r="BD49" s="149"/>
      <c r="BE49" s="150"/>
      <c r="BF49" s="150"/>
      <c r="BG49" s="150"/>
      <c r="BH49" s="151"/>
      <c r="BI49" s="133"/>
      <c r="BJ49" s="140"/>
      <c r="BK49" s="141"/>
      <c r="BL49" s="141"/>
      <c r="BM49" s="141"/>
      <c r="BN49" s="120"/>
      <c r="BO49" s="127"/>
      <c r="BP49" s="149"/>
      <c r="BQ49" s="150"/>
      <c r="BR49" s="150"/>
      <c r="BS49" s="150"/>
      <c r="BT49" s="151"/>
      <c r="BU49" s="133"/>
    </row>
    <row r="50" spans="1:73" s="2" customFormat="1" x14ac:dyDescent="0.25">
      <c r="A50" s="98"/>
      <c r="B50" s="140"/>
      <c r="C50" s="141"/>
      <c r="D50" s="141"/>
      <c r="E50" s="141"/>
      <c r="F50" s="120"/>
      <c r="G50" s="127"/>
      <c r="H50" s="149"/>
      <c r="I50" s="150"/>
      <c r="J50" s="150"/>
      <c r="K50" s="150"/>
      <c r="L50" s="151"/>
      <c r="M50" s="133"/>
      <c r="N50" s="140"/>
      <c r="O50" s="141"/>
      <c r="P50" s="141"/>
      <c r="Q50" s="141"/>
      <c r="R50" s="120"/>
      <c r="S50" s="127"/>
      <c r="T50" s="149"/>
      <c r="U50" s="150"/>
      <c r="V50" s="150"/>
      <c r="W50" s="150"/>
      <c r="X50" s="151"/>
      <c r="Y50" s="133"/>
      <c r="Z50" s="140"/>
      <c r="AA50" s="141"/>
      <c r="AB50" s="141"/>
      <c r="AC50" s="141"/>
      <c r="AD50" s="120"/>
      <c r="AE50" s="127"/>
      <c r="AF50" s="149"/>
      <c r="AG50" s="150"/>
      <c r="AH50" s="150"/>
      <c r="AI50" s="150"/>
      <c r="AJ50" s="151"/>
      <c r="AK50" s="133"/>
      <c r="AL50" s="140"/>
      <c r="AM50" s="141"/>
      <c r="AN50" s="141"/>
      <c r="AO50" s="141"/>
      <c r="AP50" s="120"/>
      <c r="AQ50" s="127"/>
      <c r="AR50" s="149"/>
      <c r="AS50" s="150"/>
      <c r="AT50" s="150"/>
      <c r="AU50" s="150"/>
      <c r="AV50" s="151"/>
      <c r="AW50" s="133"/>
      <c r="AX50" s="140"/>
      <c r="AY50" s="141"/>
      <c r="AZ50" s="141"/>
      <c r="BA50" s="141"/>
      <c r="BB50" s="120"/>
      <c r="BC50" s="127"/>
      <c r="BD50" s="149"/>
      <c r="BE50" s="150"/>
      <c r="BF50" s="150"/>
      <c r="BG50" s="150"/>
      <c r="BH50" s="151"/>
      <c r="BI50" s="133"/>
      <c r="BJ50" s="140"/>
      <c r="BK50" s="141"/>
      <c r="BL50" s="141"/>
      <c r="BM50" s="141"/>
      <c r="BN50" s="120"/>
      <c r="BO50" s="127"/>
      <c r="BP50" s="149"/>
      <c r="BQ50" s="150"/>
      <c r="BR50" s="150"/>
      <c r="BS50" s="150"/>
      <c r="BT50" s="151"/>
      <c r="BU50" s="133"/>
    </row>
    <row r="51" spans="1:73" s="2" customFormat="1" ht="15.75" thickBot="1" x14ac:dyDescent="0.3">
      <c r="A51" s="99"/>
      <c r="B51" s="142"/>
      <c r="C51" s="143"/>
      <c r="D51" s="143"/>
      <c r="E51" s="143"/>
      <c r="F51" s="144"/>
      <c r="G51" s="145"/>
      <c r="H51" s="152"/>
      <c r="I51" s="153"/>
      <c r="J51" s="153"/>
      <c r="K51" s="153"/>
      <c r="L51" s="154"/>
      <c r="M51" s="155"/>
      <c r="N51" s="142"/>
      <c r="O51" s="143"/>
      <c r="P51" s="143"/>
      <c r="Q51" s="143"/>
      <c r="R51" s="144"/>
      <c r="S51" s="145"/>
      <c r="T51" s="152"/>
      <c r="U51" s="153"/>
      <c r="V51" s="153"/>
      <c r="W51" s="153"/>
      <c r="X51" s="154"/>
      <c r="Y51" s="155"/>
      <c r="Z51" s="142"/>
      <c r="AA51" s="143"/>
      <c r="AB51" s="143"/>
      <c r="AC51" s="143"/>
      <c r="AD51" s="144"/>
      <c r="AE51" s="145"/>
      <c r="AF51" s="152"/>
      <c r="AG51" s="153"/>
      <c r="AH51" s="153"/>
      <c r="AI51" s="153"/>
      <c r="AJ51" s="154"/>
      <c r="AK51" s="155"/>
      <c r="AL51" s="142"/>
      <c r="AM51" s="143"/>
      <c r="AN51" s="143"/>
      <c r="AO51" s="143"/>
      <c r="AP51" s="144"/>
      <c r="AQ51" s="145"/>
      <c r="AR51" s="152"/>
      <c r="AS51" s="153"/>
      <c r="AT51" s="153"/>
      <c r="AU51" s="153"/>
      <c r="AV51" s="154"/>
      <c r="AW51" s="155"/>
      <c r="AX51" s="142"/>
      <c r="AY51" s="143"/>
      <c r="AZ51" s="143"/>
      <c r="BA51" s="143"/>
      <c r="BB51" s="144"/>
      <c r="BC51" s="145"/>
      <c r="BD51" s="152"/>
      <c r="BE51" s="153"/>
      <c r="BF51" s="153"/>
      <c r="BG51" s="153"/>
      <c r="BH51" s="154"/>
      <c r="BI51" s="155"/>
      <c r="BJ51" s="142"/>
      <c r="BK51" s="143"/>
      <c r="BL51" s="143"/>
      <c r="BM51" s="143"/>
      <c r="BN51" s="144"/>
      <c r="BO51" s="145"/>
      <c r="BP51" s="152"/>
      <c r="BQ51" s="153"/>
      <c r="BR51" s="153"/>
      <c r="BS51" s="153"/>
      <c r="BT51" s="154"/>
      <c r="BU51" s="155"/>
    </row>
    <row r="52" spans="1:73" ht="15.75" thickBot="1" x14ac:dyDescent="0.3">
      <c r="A52" s="110" t="s">
        <v>121</v>
      </c>
      <c r="B52" s="100">
        <f>SUM(B35:B51)</f>
        <v>15470</v>
      </c>
      <c r="C52" s="101">
        <f t="shared" ref="C52:BU52" si="10">SUM(C35:C51)</f>
        <v>7145</v>
      </c>
      <c r="D52" s="101">
        <f t="shared" si="10"/>
        <v>99</v>
      </c>
      <c r="E52" s="101">
        <f t="shared" si="10"/>
        <v>59.99</v>
      </c>
      <c r="F52" s="101">
        <f t="shared" si="10"/>
        <v>-150</v>
      </c>
      <c r="G52" s="103">
        <f t="shared" si="10"/>
        <v>-2756.3</v>
      </c>
      <c r="H52" s="100">
        <f t="shared" si="10"/>
        <v>16065</v>
      </c>
      <c r="I52" s="101">
        <f t="shared" si="10"/>
        <v>645</v>
      </c>
      <c r="J52" s="101">
        <f t="shared" si="10"/>
        <v>99</v>
      </c>
      <c r="K52" s="101">
        <f t="shared" si="10"/>
        <v>59.99</v>
      </c>
      <c r="L52" s="101">
        <f t="shared" si="10"/>
        <v>-150</v>
      </c>
      <c r="M52" s="102">
        <f t="shared" si="10"/>
        <v>-25</v>
      </c>
      <c r="N52" s="104">
        <f t="shared" si="10"/>
        <v>16660</v>
      </c>
      <c r="O52" s="101">
        <f t="shared" si="10"/>
        <v>645</v>
      </c>
      <c r="P52" s="101">
        <f t="shared" si="10"/>
        <v>99</v>
      </c>
      <c r="Q52" s="101">
        <f t="shared" si="10"/>
        <v>59.99</v>
      </c>
      <c r="R52" s="101">
        <f t="shared" si="10"/>
        <v>-150</v>
      </c>
      <c r="S52" s="103">
        <f t="shared" si="10"/>
        <v>-25</v>
      </c>
      <c r="T52" s="100">
        <f t="shared" si="10"/>
        <v>17255</v>
      </c>
      <c r="U52" s="101">
        <f t="shared" si="10"/>
        <v>645</v>
      </c>
      <c r="V52" s="101">
        <f t="shared" si="10"/>
        <v>99</v>
      </c>
      <c r="W52" s="101">
        <f t="shared" si="10"/>
        <v>59.99</v>
      </c>
      <c r="X52" s="101">
        <f t="shared" si="10"/>
        <v>-150</v>
      </c>
      <c r="Y52" s="102">
        <f t="shared" si="10"/>
        <v>-25</v>
      </c>
      <c r="Z52" s="104">
        <f t="shared" si="10"/>
        <v>17850</v>
      </c>
      <c r="AA52" s="101">
        <f t="shared" si="10"/>
        <v>645</v>
      </c>
      <c r="AB52" s="101">
        <f t="shared" si="10"/>
        <v>99</v>
      </c>
      <c r="AC52" s="101">
        <f t="shared" si="10"/>
        <v>59.99</v>
      </c>
      <c r="AD52" s="101">
        <f t="shared" si="10"/>
        <v>-150</v>
      </c>
      <c r="AE52" s="103">
        <f t="shared" si="10"/>
        <v>-25</v>
      </c>
      <c r="AF52" s="100">
        <f t="shared" si="10"/>
        <v>18445</v>
      </c>
      <c r="AG52" s="101">
        <f t="shared" si="10"/>
        <v>645</v>
      </c>
      <c r="AH52" s="101">
        <f t="shared" si="10"/>
        <v>99</v>
      </c>
      <c r="AI52" s="101">
        <f t="shared" si="10"/>
        <v>59.99</v>
      </c>
      <c r="AJ52" s="101">
        <f t="shared" si="10"/>
        <v>-150</v>
      </c>
      <c r="AK52" s="102">
        <f t="shared" si="10"/>
        <v>-25</v>
      </c>
      <c r="AL52" s="104">
        <f t="shared" si="10"/>
        <v>19040</v>
      </c>
      <c r="AM52" s="101">
        <f t="shared" si="10"/>
        <v>645</v>
      </c>
      <c r="AN52" s="101">
        <f t="shared" si="10"/>
        <v>99</v>
      </c>
      <c r="AO52" s="101">
        <f t="shared" si="10"/>
        <v>59.99</v>
      </c>
      <c r="AP52" s="101">
        <f t="shared" si="10"/>
        <v>-150</v>
      </c>
      <c r="AQ52" s="103">
        <f t="shared" si="10"/>
        <v>-25</v>
      </c>
      <c r="AR52" s="100">
        <f t="shared" si="10"/>
        <v>19635</v>
      </c>
      <c r="AS52" s="101">
        <f t="shared" si="10"/>
        <v>645</v>
      </c>
      <c r="AT52" s="101">
        <f t="shared" si="10"/>
        <v>99</v>
      </c>
      <c r="AU52" s="101">
        <f t="shared" si="10"/>
        <v>59.99</v>
      </c>
      <c r="AV52" s="101">
        <f t="shared" si="10"/>
        <v>-150</v>
      </c>
      <c r="AW52" s="102">
        <f t="shared" si="10"/>
        <v>-25</v>
      </c>
      <c r="AX52" s="104">
        <f t="shared" si="10"/>
        <v>20230</v>
      </c>
      <c r="AY52" s="101">
        <f t="shared" si="10"/>
        <v>645</v>
      </c>
      <c r="AZ52" s="101">
        <f t="shared" si="10"/>
        <v>99</v>
      </c>
      <c r="BA52" s="101">
        <f t="shared" si="10"/>
        <v>59.99</v>
      </c>
      <c r="BB52" s="101">
        <f t="shared" si="10"/>
        <v>-150</v>
      </c>
      <c r="BC52" s="103">
        <f t="shared" si="10"/>
        <v>-25</v>
      </c>
      <c r="BD52" s="100">
        <f t="shared" si="10"/>
        <v>20825</v>
      </c>
      <c r="BE52" s="101">
        <f t="shared" si="10"/>
        <v>645</v>
      </c>
      <c r="BF52" s="101">
        <f t="shared" si="10"/>
        <v>99</v>
      </c>
      <c r="BG52" s="101">
        <f t="shared" si="10"/>
        <v>59.99</v>
      </c>
      <c r="BH52" s="101">
        <f t="shared" si="10"/>
        <v>-150</v>
      </c>
      <c r="BI52" s="102">
        <f t="shared" si="10"/>
        <v>-25</v>
      </c>
      <c r="BJ52" s="104">
        <f t="shared" si="10"/>
        <v>21420</v>
      </c>
      <c r="BK52" s="101">
        <f t="shared" si="10"/>
        <v>645</v>
      </c>
      <c r="BL52" s="101">
        <f t="shared" si="10"/>
        <v>99</v>
      </c>
      <c r="BM52" s="101">
        <f t="shared" si="10"/>
        <v>59.99</v>
      </c>
      <c r="BN52" s="101">
        <f t="shared" si="10"/>
        <v>-150</v>
      </c>
      <c r="BO52" s="103">
        <f t="shared" si="10"/>
        <v>-25</v>
      </c>
      <c r="BP52" s="100">
        <f t="shared" si="10"/>
        <v>22015</v>
      </c>
      <c r="BQ52" s="101">
        <f t="shared" si="10"/>
        <v>645</v>
      </c>
      <c r="BR52" s="101">
        <f t="shared" si="10"/>
        <v>99</v>
      </c>
      <c r="BS52" s="101">
        <f t="shared" si="10"/>
        <v>59.99</v>
      </c>
      <c r="BT52" s="101">
        <f t="shared" si="10"/>
        <v>-150</v>
      </c>
      <c r="BU52" s="102">
        <f t="shared" si="10"/>
        <v>-25</v>
      </c>
    </row>
    <row r="53" spans="1:73" ht="15.75" thickBot="1" x14ac:dyDescent="0.3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A53" s="2"/>
      <c r="AC53" s="2"/>
      <c r="AE53" s="2"/>
      <c r="AG53" s="2"/>
      <c r="AI53" s="2"/>
      <c r="AK53" s="2"/>
      <c r="AM53" s="2"/>
      <c r="AO53" s="2"/>
      <c r="AQ53" s="2"/>
      <c r="AS53" s="2"/>
      <c r="AU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73" x14ac:dyDescent="0.25">
      <c r="A54" s="83" t="s">
        <v>77</v>
      </c>
      <c r="B54" s="84" t="s">
        <v>78</v>
      </c>
      <c r="C54" s="85"/>
      <c r="D54" s="86" t="s">
        <v>79</v>
      </c>
      <c r="E54" s="87"/>
      <c r="F54" s="84" t="s">
        <v>80</v>
      </c>
      <c r="G54" s="85"/>
      <c r="H54" s="86" t="s">
        <v>81</v>
      </c>
      <c r="I54" s="87"/>
      <c r="J54" s="84" t="s">
        <v>82</v>
      </c>
      <c r="K54" s="85"/>
      <c r="L54" s="86" t="s">
        <v>83</v>
      </c>
      <c r="M54" s="87"/>
      <c r="N54" s="84" t="s">
        <v>84</v>
      </c>
      <c r="O54" s="85"/>
      <c r="P54" s="86" t="s">
        <v>85</v>
      </c>
      <c r="Q54" s="87"/>
      <c r="R54" s="84" t="s">
        <v>86</v>
      </c>
      <c r="S54" s="85"/>
      <c r="T54" s="86" t="s">
        <v>87</v>
      </c>
      <c r="U54" s="87"/>
      <c r="V54" s="84" t="s">
        <v>88</v>
      </c>
      <c r="W54" s="85"/>
      <c r="X54" s="84" t="s">
        <v>89</v>
      </c>
      <c r="Y54" s="88"/>
    </row>
    <row r="55" spans="1:73" ht="16.5" thickBot="1" x14ac:dyDescent="0.3">
      <c r="A55" s="58"/>
      <c r="B55" s="60" t="s">
        <v>90</v>
      </c>
      <c r="C55" s="57" t="s">
        <v>91</v>
      </c>
      <c r="D55" s="59" t="s">
        <v>90</v>
      </c>
      <c r="E55" s="61" t="s">
        <v>91</v>
      </c>
      <c r="F55" s="60" t="s">
        <v>90</v>
      </c>
      <c r="G55" s="57" t="s">
        <v>91</v>
      </c>
      <c r="H55" s="59" t="s">
        <v>90</v>
      </c>
      <c r="I55" s="61" t="s">
        <v>91</v>
      </c>
      <c r="J55" s="60" t="s">
        <v>90</v>
      </c>
      <c r="K55" s="57" t="s">
        <v>91</v>
      </c>
      <c r="L55" s="59" t="s">
        <v>90</v>
      </c>
      <c r="M55" s="61" t="s">
        <v>91</v>
      </c>
      <c r="N55" s="60" t="s">
        <v>90</v>
      </c>
      <c r="O55" s="57" t="s">
        <v>91</v>
      </c>
      <c r="P55" s="59" t="s">
        <v>90</v>
      </c>
      <c r="Q55" s="61" t="s">
        <v>91</v>
      </c>
      <c r="R55" s="60" t="s">
        <v>90</v>
      </c>
      <c r="S55" s="57" t="s">
        <v>91</v>
      </c>
      <c r="T55" s="59" t="s">
        <v>90</v>
      </c>
      <c r="U55" s="61" t="s">
        <v>91</v>
      </c>
      <c r="V55" s="60" t="s">
        <v>90</v>
      </c>
      <c r="W55" s="57" t="s">
        <v>91</v>
      </c>
      <c r="X55" s="60" t="s">
        <v>90</v>
      </c>
      <c r="Y55" s="57" t="s">
        <v>91</v>
      </c>
    </row>
    <row r="56" spans="1:73" x14ac:dyDescent="0.25">
      <c r="A56" s="182" t="s">
        <v>102</v>
      </c>
      <c r="B56" s="170">
        <v>-3000</v>
      </c>
      <c r="C56" s="171">
        <v>-800</v>
      </c>
      <c r="D56" s="156">
        <v>-3000</v>
      </c>
      <c r="E56" s="157">
        <v>-800</v>
      </c>
      <c r="F56" s="170">
        <v>-3000</v>
      </c>
      <c r="G56" s="171">
        <v>-800</v>
      </c>
      <c r="H56" s="156">
        <v>-3000</v>
      </c>
      <c r="I56" s="157">
        <v>-800</v>
      </c>
      <c r="J56" s="174">
        <v>-3000</v>
      </c>
      <c r="K56" s="175">
        <v>-800</v>
      </c>
      <c r="L56" s="164">
        <v>-3000</v>
      </c>
      <c r="M56" s="165">
        <v>-800</v>
      </c>
      <c r="N56" s="174">
        <v>-3000</v>
      </c>
      <c r="O56" s="175">
        <v>-800</v>
      </c>
      <c r="P56" s="164">
        <v>-3000</v>
      </c>
      <c r="Q56" s="165">
        <v>-800</v>
      </c>
      <c r="R56" s="174">
        <v>-3000</v>
      </c>
      <c r="S56" s="175">
        <v>-800</v>
      </c>
      <c r="T56" s="164">
        <v>-3000</v>
      </c>
      <c r="U56" s="165">
        <v>-800</v>
      </c>
      <c r="V56" s="174">
        <v>-3000</v>
      </c>
      <c r="W56" s="175">
        <v>-800</v>
      </c>
      <c r="X56" s="156">
        <v>-3000</v>
      </c>
      <c r="Y56" s="157">
        <v>-800</v>
      </c>
    </row>
    <row r="57" spans="1:73" ht="28.5" x14ac:dyDescent="0.45">
      <c r="A57" s="182" t="s">
        <v>107</v>
      </c>
      <c r="B57" s="170">
        <v>-530</v>
      </c>
      <c r="C57" s="171">
        <v>-120</v>
      </c>
      <c r="D57" s="158">
        <v>-530</v>
      </c>
      <c r="E57" s="159">
        <v>-120</v>
      </c>
      <c r="F57" s="170">
        <v>-530</v>
      </c>
      <c r="G57" s="171">
        <v>-120</v>
      </c>
      <c r="H57" s="158">
        <v>-530</v>
      </c>
      <c r="I57" s="159">
        <v>-120</v>
      </c>
      <c r="J57" s="176">
        <v>-530</v>
      </c>
      <c r="K57" s="177">
        <v>-120</v>
      </c>
      <c r="L57" s="164">
        <v>-530</v>
      </c>
      <c r="M57" s="165">
        <v>-120</v>
      </c>
      <c r="N57" s="176">
        <v>-530</v>
      </c>
      <c r="O57" s="177">
        <v>-120</v>
      </c>
      <c r="P57" s="164">
        <v>-530</v>
      </c>
      <c r="Q57" s="165">
        <v>-120</v>
      </c>
      <c r="R57" s="176">
        <v>-530</v>
      </c>
      <c r="S57" s="177">
        <v>-120</v>
      </c>
      <c r="T57" s="164">
        <v>-530</v>
      </c>
      <c r="U57" s="165">
        <v>-120</v>
      </c>
      <c r="V57" s="176">
        <v>-530</v>
      </c>
      <c r="W57" s="177">
        <v>-120</v>
      </c>
      <c r="X57" s="158">
        <v>-530</v>
      </c>
      <c r="Y57" s="159">
        <v>-120</v>
      </c>
      <c r="AA57" s="40"/>
      <c r="AB57" s="7"/>
      <c r="AC57" s="40"/>
      <c r="AD57" s="7"/>
      <c r="AE57" s="40"/>
      <c r="AF57" s="7"/>
      <c r="AG57" s="40"/>
      <c r="AH57" s="7"/>
      <c r="AI57" s="40"/>
      <c r="AJ57" s="7"/>
      <c r="AK57" s="40"/>
      <c r="AL57" s="7"/>
      <c r="AM57" s="40"/>
      <c r="AN57" s="7"/>
      <c r="AO57" s="40"/>
      <c r="AP57" s="7"/>
      <c r="AQ57" s="40"/>
      <c r="AR57" s="7"/>
      <c r="AS57" s="40"/>
      <c r="AT57" s="7"/>
      <c r="AU57" s="40"/>
      <c r="AV57" s="7"/>
    </row>
    <row r="58" spans="1:73" ht="18" customHeight="1" x14ac:dyDescent="0.45">
      <c r="A58" s="182" t="s">
        <v>103</v>
      </c>
      <c r="B58" s="170">
        <v>-530</v>
      </c>
      <c r="C58" s="171">
        <v>-120</v>
      </c>
      <c r="D58" s="158">
        <v>-530</v>
      </c>
      <c r="E58" s="159">
        <v>-120</v>
      </c>
      <c r="F58" s="170">
        <v>-530</v>
      </c>
      <c r="G58" s="171">
        <v>-120</v>
      </c>
      <c r="H58" s="158">
        <v>-530</v>
      </c>
      <c r="I58" s="159">
        <v>-120</v>
      </c>
      <c r="J58" s="176">
        <v>-530</v>
      </c>
      <c r="K58" s="177">
        <v>-120</v>
      </c>
      <c r="L58" s="164">
        <v>-530</v>
      </c>
      <c r="M58" s="165">
        <v>-120</v>
      </c>
      <c r="N58" s="176">
        <v>-530</v>
      </c>
      <c r="O58" s="177">
        <v>-120</v>
      </c>
      <c r="P58" s="164">
        <v>-530</v>
      </c>
      <c r="Q58" s="165">
        <v>-120</v>
      </c>
      <c r="R58" s="176">
        <v>-530</v>
      </c>
      <c r="S58" s="177">
        <v>-120</v>
      </c>
      <c r="T58" s="164">
        <v>-530</v>
      </c>
      <c r="U58" s="165">
        <v>-120</v>
      </c>
      <c r="V58" s="176">
        <v>-530</v>
      </c>
      <c r="W58" s="177">
        <v>-120</v>
      </c>
      <c r="X58" s="158">
        <v>-530</v>
      </c>
      <c r="Y58" s="159">
        <v>-120</v>
      </c>
      <c r="Z58" s="7"/>
      <c r="AA58" s="68"/>
      <c r="AB58" s="67"/>
      <c r="AC58" s="68"/>
      <c r="AD58" s="67"/>
      <c r="AE58" s="68"/>
      <c r="AF58" s="67"/>
      <c r="AG58" s="68"/>
      <c r="AH58" s="67"/>
      <c r="AI58" s="68"/>
      <c r="AJ58" s="67"/>
      <c r="AK58" s="68"/>
      <c r="AL58" s="67"/>
      <c r="AM58" s="68"/>
      <c r="AN58" s="67"/>
      <c r="AO58" s="68"/>
      <c r="AP58" s="67"/>
      <c r="AQ58" s="68"/>
      <c r="AR58" s="67"/>
      <c r="AS58" s="68"/>
      <c r="AT58" s="67"/>
      <c r="AU58" s="68"/>
      <c r="AV58" s="67"/>
    </row>
    <row r="59" spans="1:73" ht="15.75" x14ac:dyDescent="0.25">
      <c r="A59" s="182" t="s">
        <v>107</v>
      </c>
      <c r="B59" s="170"/>
      <c r="C59" s="171"/>
      <c r="D59" s="158"/>
      <c r="E59" s="159"/>
      <c r="F59" s="170"/>
      <c r="G59" s="171"/>
      <c r="H59" s="158"/>
      <c r="I59" s="159"/>
      <c r="J59" s="176"/>
      <c r="K59" s="177"/>
      <c r="L59" s="164">
        <v>-530</v>
      </c>
      <c r="M59" s="165">
        <v>-120</v>
      </c>
      <c r="N59" s="176">
        <v>-530</v>
      </c>
      <c r="O59" s="177">
        <v>-120</v>
      </c>
      <c r="P59" s="164">
        <v>-530</v>
      </c>
      <c r="Q59" s="165">
        <v>-120</v>
      </c>
      <c r="R59" s="176">
        <v>-530</v>
      </c>
      <c r="S59" s="177">
        <v>-120</v>
      </c>
      <c r="T59" s="164">
        <v>-530</v>
      </c>
      <c r="U59" s="165">
        <v>-120</v>
      </c>
      <c r="V59" s="176">
        <v>-530</v>
      </c>
      <c r="W59" s="177">
        <v>-120</v>
      </c>
      <c r="X59" s="158">
        <v>-530</v>
      </c>
      <c r="Y59" s="159">
        <v>-120</v>
      </c>
      <c r="Z59" s="67"/>
    </row>
    <row r="60" spans="1:73" x14ac:dyDescent="0.25">
      <c r="A60" s="182"/>
      <c r="B60" s="170"/>
      <c r="C60" s="171"/>
      <c r="D60" s="158"/>
      <c r="E60" s="159"/>
      <c r="F60" s="170"/>
      <c r="G60" s="171"/>
      <c r="H60" s="158"/>
      <c r="I60" s="159"/>
      <c r="J60" s="176"/>
      <c r="K60" s="177"/>
      <c r="L60" s="164"/>
      <c r="M60" s="165"/>
      <c r="N60" s="176"/>
      <c r="O60" s="177"/>
      <c r="P60" s="164"/>
      <c r="Q60" s="165"/>
      <c r="R60" s="176"/>
      <c r="S60" s="177"/>
      <c r="T60" s="164"/>
      <c r="U60" s="165"/>
      <c r="V60" s="176"/>
      <c r="W60" s="177"/>
      <c r="X60" s="158"/>
      <c r="Y60" s="159"/>
    </row>
    <row r="61" spans="1:73" x14ac:dyDescent="0.25">
      <c r="A61" s="182"/>
      <c r="B61" s="170"/>
      <c r="C61" s="171"/>
      <c r="D61" s="158"/>
      <c r="E61" s="159"/>
      <c r="F61" s="170"/>
      <c r="G61" s="171"/>
      <c r="H61" s="158"/>
      <c r="I61" s="159"/>
      <c r="J61" s="176"/>
      <c r="K61" s="177"/>
      <c r="L61" s="164"/>
      <c r="M61" s="165"/>
      <c r="N61" s="176"/>
      <c r="O61" s="177"/>
      <c r="P61" s="164"/>
      <c r="Q61" s="165"/>
      <c r="R61" s="176"/>
      <c r="S61" s="177"/>
      <c r="T61" s="164"/>
      <c r="U61" s="165"/>
      <c r="V61" s="176"/>
      <c r="W61" s="177"/>
      <c r="X61" s="158"/>
      <c r="Y61" s="159"/>
    </row>
    <row r="62" spans="1:73" x14ac:dyDescent="0.25">
      <c r="A62" s="182"/>
      <c r="B62" s="170"/>
      <c r="C62" s="171"/>
      <c r="D62" s="158"/>
      <c r="E62" s="159"/>
      <c r="F62" s="170"/>
      <c r="G62" s="171"/>
      <c r="H62" s="158"/>
      <c r="I62" s="159"/>
      <c r="J62" s="176"/>
      <c r="K62" s="177"/>
      <c r="L62" s="164"/>
      <c r="M62" s="165"/>
      <c r="N62" s="176"/>
      <c r="O62" s="177"/>
      <c r="P62" s="164"/>
      <c r="Q62" s="165"/>
      <c r="R62" s="176"/>
      <c r="S62" s="177"/>
      <c r="T62" s="164"/>
      <c r="U62" s="165"/>
      <c r="V62" s="176"/>
      <c r="W62" s="177"/>
      <c r="X62" s="158"/>
      <c r="Y62" s="159"/>
    </row>
    <row r="63" spans="1:73" x14ac:dyDescent="0.25">
      <c r="A63" s="182"/>
      <c r="B63" s="170"/>
      <c r="C63" s="171"/>
      <c r="D63" s="158"/>
      <c r="E63" s="159"/>
      <c r="F63" s="170"/>
      <c r="G63" s="171"/>
      <c r="H63" s="158"/>
      <c r="I63" s="159"/>
      <c r="J63" s="176"/>
      <c r="K63" s="177"/>
      <c r="L63" s="164"/>
      <c r="M63" s="165"/>
      <c r="N63" s="176"/>
      <c r="O63" s="177"/>
      <c r="P63" s="164"/>
      <c r="Q63" s="165"/>
      <c r="R63" s="176"/>
      <c r="S63" s="177"/>
      <c r="T63" s="164"/>
      <c r="U63" s="165"/>
      <c r="V63" s="176"/>
      <c r="W63" s="177"/>
      <c r="X63" s="158"/>
      <c r="Y63" s="159"/>
    </row>
    <row r="64" spans="1:73" x14ac:dyDescent="0.25">
      <c r="A64" s="183"/>
      <c r="B64" s="172"/>
      <c r="C64" s="173"/>
      <c r="D64" s="160"/>
      <c r="E64" s="161"/>
      <c r="F64" s="172"/>
      <c r="G64" s="173"/>
      <c r="H64" s="160"/>
      <c r="I64" s="161"/>
      <c r="J64" s="178"/>
      <c r="K64" s="179"/>
      <c r="L64" s="166"/>
      <c r="M64" s="167"/>
      <c r="N64" s="178"/>
      <c r="O64" s="179"/>
      <c r="P64" s="166"/>
      <c r="Q64" s="167"/>
      <c r="R64" s="178"/>
      <c r="S64" s="179"/>
      <c r="T64" s="166"/>
      <c r="U64" s="167"/>
      <c r="V64" s="178"/>
      <c r="W64" s="179"/>
      <c r="X64" s="160"/>
      <c r="Y64" s="159"/>
    </row>
    <row r="65" spans="1:48" x14ac:dyDescent="0.25">
      <c r="A65" s="182"/>
      <c r="B65" s="170"/>
      <c r="C65" s="171"/>
      <c r="D65" s="158"/>
      <c r="E65" s="159"/>
      <c r="F65" s="170"/>
      <c r="G65" s="171"/>
      <c r="H65" s="158"/>
      <c r="I65" s="159"/>
      <c r="J65" s="176"/>
      <c r="K65" s="177"/>
      <c r="L65" s="164"/>
      <c r="M65" s="165"/>
      <c r="N65" s="176"/>
      <c r="O65" s="177"/>
      <c r="P65" s="164"/>
      <c r="Q65" s="165"/>
      <c r="R65" s="176"/>
      <c r="S65" s="177"/>
      <c r="T65" s="164"/>
      <c r="U65" s="165"/>
      <c r="V65" s="176"/>
      <c r="W65" s="177"/>
      <c r="X65" s="158"/>
      <c r="Y65" s="159"/>
    </row>
    <row r="66" spans="1:48" x14ac:dyDescent="0.25">
      <c r="A66" s="182"/>
      <c r="B66" s="170"/>
      <c r="C66" s="171"/>
      <c r="D66" s="158"/>
      <c r="E66" s="159"/>
      <c r="F66" s="170"/>
      <c r="G66" s="171"/>
      <c r="H66" s="158"/>
      <c r="I66" s="159"/>
      <c r="J66" s="176"/>
      <c r="K66" s="177"/>
      <c r="L66" s="164"/>
      <c r="M66" s="165"/>
      <c r="N66" s="176"/>
      <c r="O66" s="177"/>
      <c r="P66" s="164"/>
      <c r="Q66" s="165"/>
      <c r="R66" s="176"/>
      <c r="S66" s="177"/>
      <c r="T66" s="164"/>
      <c r="U66" s="165"/>
      <c r="V66" s="176"/>
      <c r="W66" s="177"/>
      <c r="X66" s="158"/>
      <c r="Y66" s="159"/>
    </row>
    <row r="67" spans="1:48" x14ac:dyDescent="0.25">
      <c r="A67" s="182"/>
      <c r="B67" s="170"/>
      <c r="C67" s="171"/>
      <c r="D67" s="158"/>
      <c r="E67" s="159"/>
      <c r="F67" s="170"/>
      <c r="G67" s="171"/>
      <c r="H67" s="158"/>
      <c r="I67" s="159"/>
      <c r="J67" s="176"/>
      <c r="K67" s="177"/>
      <c r="L67" s="164"/>
      <c r="M67" s="165"/>
      <c r="N67" s="176"/>
      <c r="O67" s="177"/>
      <c r="P67" s="164"/>
      <c r="Q67" s="165"/>
      <c r="R67" s="176"/>
      <c r="S67" s="177"/>
      <c r="T67" s="164"/>
      <c r="U67" s="165"/>
      <c r="V67" s="176"/>
      <c r="W67" s="177"/>
      <c r="X67" s="158"/>
      <c r="Y67" s="159"/>
    </row>
    <row r="68" spans="1:48" x14ac:dyDescent="0.25">
      <c r="A68" s="182"/>
      <c r="B68" s="170"/>
      <c r="C68" s="171"/>
      <c r="D68" s="158"/>
      <c r="E68" s="159"/>
      <c r="F68" s="170"/>
      <c r="G68" s="171"/>
      <c r="H68" s="158"/>
      <c r="I68" s="159"/>
      <c r="J68" s="176"/>
      <c r="K68" s="177"/>
      <c r="L68" s="164"/>
      <c r="M68" s="165"/>
      <c r="N68" s="176"/>
      <c r="O68" s="177"/>
      <c r="P68" s="164"/>
      <c r="Q68" s="165"/>
      <c r="R68" s="176"/>
      <c r="S68" s="177"/>
      <c r="T68" s="164"/>
      <c r="U68" s="165"/>
      <c r="V68" s="176"/>
      <c r="W68" s="177"/>
      <c r="X68" s="158"/>
      <c r="Y68" s="159"/>
      <c r="AA68" s="15"/>
      <c r="AB68" s="69"/>
      <c r="AC68" s="15"/>
      <c r="AD68" s="69"/>
      <c r="AE68" s="15"/>
      <c r="AF68" s="69"/>
      <c r="AG68" s="15"/>
      <c r="AH68" s="69"/>
      <c r="AI68" s="15"/>
      <c r="AJ68" s="69"/>
      <c r="AK68" s="15"/>
      <c r="AL68" s="69"/>
      <c r="AM68" s="15"/>
      <c r="AN68" s="69"/>
      <c r="AO68" s="15"/>
      <c r="AP68" s="69"/>
      <c r="AQ68" s="15"/>
      <c r="AR68" s="69"/>
      <c r="AS68" s="15"/>
      <c r="AT68" s="69"/>
      <c r="AU68" s="15"/>
      <c r="AV68" s="69"/>
    </row>
    <row r="69" spans="1:48" x14ac:dyDescent="0.25">
      <c r="A69" s="182"/>
      <c r="B69" s="170"/>
      <c r="C69" s="171"/>
      <c r="D69" s="158"/>
      <c r="E69" s="159"/>
      <c r="F69" s="170"/>
      <c r="G69" s="171"/>
      <c r="H69" s="158"/>
      <c r="I69" s="159"/>
      <c r="J69" s="176"/>
      <c r="K69" s="177"/>
      <c r="L69" s="164"/>
      <c r="M69" s="165"/>
      <c r="N69" s="176"/>
      <c r="O69" s="177"/>
      <c r="P69" s="164"/>
      <c r="Q69" s="165"/>
      <c r="R69" s="176"/>
      <c r="S69" s="177"/>
      <c r="T69" s="164"/>
      <c r="U69" s="165"/>
      <c r="V69" s="176"/>
      <c r="W69" s="177"/>
      <c r="X69" s="158"/>
      <c r="Y69" s="159"/>
      <c r="Z69" s="69"/>
    </row>
    <row r="70" spans="1:48" x14ac:dyDescent="0.25">
      <c r="A70" s="182"/>
      <c r="B70" s="170"/>
      <c r="C70" s="171"/>
      <c r="D70" s="158"/>
      <c r="E70" s="159"/>
      <c r="F70" s="170"/>
      <c r="G70" s="171"/>
      <c r="H70" s="158"/>
      <c r="I70" s="159"/>
      <c r="J70" s="176"/>
      <c r="K70" s="177"/>
      <c r="L70" s="164"/>
      <c r="M70" s="165"/>
      <c r="N70" s="176"/>
      <c r="O70" s="177"/>
      <c r="P70" s="164"/>
      <c r="Q70" s="165"/>
      <c r="R70" s="176"/>
      <c r="S70" s="177"/>
      <c r="T70" s="164"/>
      <c r="U70" s="165"/>
      <c r="V70" s="176"/>
      <c r="W70" s="177"/>
      <c r="X70" s="158"/>
      <c r="Y70" s="159"/>
    </row>
    <row r="71" spans="1:48" x14ac:dyDescent="0.25">
      <c r="A71" s="182"/>
      <c r="B71" s="170"/>
      <c r="C71" s="171"/>
      <c r="D71" s="158"/>
      <c r="E71" s="159"/>
      <c r="F71" s="170"/>
      <c r="G71" s="171"/>
      <c r="H71" s="158"/>
      <c r="I71" s="159"/>
      <c r="J71" s="176"/>
      <c r="K71" s="177"/>
      <c r="L71" s="164"/>
      <c r="M71" s="165"/>
      <c r="N71" s="176"/>
      <c r="O71" s="177"/>
      <c r="P71" s="164"/>
      <c r="Q71" s="165"/>
      <c r="R71" s="176"/>
      <c r="S71" s="177"/>
      <c r="T71" s="164"/>
      <c r="U71" s="165"/>
      <c r="V71" s="176"/>
      <c r="W71" s="177"/>
      <c r="X71" s="158"/>
      <c r="Y71" s="159"/>
    </row>
    <row r="72" spans="1:48" x14ac:dyDescent="0.25">
      <c r="A72" s="182"/>
      <c r="B72" s="170"/>
      <c r="C72" s="171"/>
      <c r="D72" s="158"/>
      <c r="E72" s="159"/>
      <c r="F72" s="170"/>
      <c r="G72" s="171"/>
      <c r="H72" s="158"/>
      <c r="I72" s="159"/>
      <c r="J72" s="176"/>
      <c r="K72" s="177"/>
      <c r="L72" s="164"/>
      <c r="M72" s="165"/>
      <c r="N72" s="176"/>
      <c r="O72" s="177"/>
      <c r="P72" s="164"/>
      <c r="Q72" s="165"/>
      <c r="R72" s="176"/>
      <c r="S72" s="177"/>
      <c r="T72" s="164"/>
      <c r="U72" s="165"/>
      <c r="V72" s="176"/>
      <c r="W72" s="177"/>
      <c r="X72" s="158"/>
      <c r="Y72" s="159"/>
    </row>
    <row r="73" spans="1:48" x14ac:dyDescent="0.25">
      <c r="A73" s="182"/>
      <c r="B73" s="170"/>
      <c r="C73" s="171"/>
      <c r="D73" s="158"/>
      <c r="E73" s="159"/>
      <c r="F73" s="170"/>
      <c r="G73" s="171"/>
      <c r="H73" s="158"/>
      <c r="I73" s="159"/>
      <c r="J73" s="176"/>
      <c r="K73" s="177"/>
      <c r="L73" s="164"/>
      <c r="M73" s="165"/>
      <c r="N73" s="176"/>
      <c r="O73" s="177"/>
      <c r="P73" s="164"/>
      <c r="Q73" s="165"/>
      <c r="R73" s="176"/>
      <c r="S73" s="177"/>
      <c r="T73" s="164"/>
      <c r="U73" s="165"/>
      <c r="V73" s="176"/>
      <c r="W73" s="177"/>
      <c r="X73" s="158"/>
      <c r="Y73" s="159"/>
    </row>
    <row r="74" spans="1:48" x14ac:dyDescent="0.25">
      <c r="A74" s="182"/>
      <c r="B74" s="170"/>
      <c r="C74" s="171"/>
      <c r="D74" s="158"/>
      <c r="E74" s="159"/>
      <c r="F74" s="170"/>
      <c r="G74" s="171"/>
      <c r="H74" s="158"/>
      <c r="I74" s="159"/>
      <c r="J74" s="176"/>
      <c r="K74" s="177"/>
      <c r="L74" s="164"/>
      <c r="M74" s="165"/>
      <c r="N74" s="176"/>
      <c r="O74" s="177"/>
      <c r="P74" s="164"/>
      <c r="Q74" s="165"/>
      <c r="R74" s="176"/>
      <c r="S74" s="177"/>
      <c r="T74" s="164"/>
      <c r="U74" s="165"/>
      <c r="V74" s="176"/>
      <c r="W74" s="177"/>
      <c r="X74" s="158"/>
      <c r="Y74" s="159"/>
    </row>
    <row r="75" spans="1:48" x14ac:dyDescent="0.25">
      <c r="A75" s="182"/>
      <c r="B75" s="170"/>
      <c r="C75" s="171"/>
      <c r="D75" s="158"/>
      <c r="E75" s="159"/>
      <c r="F75" s="170"/>
      <c r="G75" s="171"/>
      <c r="H75" s="158"/>
      <c r="I75" s="159"/>
      <c r="J75" s="176"/>
      <c r="K75" s="177"/>
      <c r="L75" s="164"/>
      <c r="M75" s="165"/>
      <c r="N75" s="176"/>
      <c r="O75" s="177"/>
      <c r="P75" s="164"/>
      <c r="Q75" s="165"/>
      <c r="R75" s="176"/>
      <c r="S75" s="177"/>
      <c r="T75" s="164"/>
      <c r="U75" s="165"/>
      <c r="V75" s="176"/>
      <c r="W75" s="177"/>
      <c r="X75" s="158"/>
      <c r="Y75" s="159"/>
    </row>
    <row r="76" spans="1:48" ht="15.75" thickBot="1" x14ac:dyDescent="0.3">
      <c r="A76" s="182"/>
      <c r="B76" s="170"/>
      <c r="C76" s="171"/>
      <c r="D76" s="162"/>
      <c r="E76" s="163"/>
      <c r="F76" s="170"/>
      <c r="G76" s="171"/>
      <c r="H76" s="162"/>
      <c r="I76" s="163"/>
      <c r="J76" s="180"/>
      <c r="K76" s="181"/>
      <c r="L76" s="168"/>
      <c r="M76" s="169"/>
      <c r="N76" s="180"/>
      <c r="O76" s="181"/>
      <c r="P76" s="168"/>
      <c r="Q76" s="169"/>
      <c r="R76" s="180"/>
      <c r="S76" s="181"/>
      <c r="T76" s="164"/>
      <c r="U76" s="165"/>
      <c r="V76" s="180"/>
      <c r="W76" s="181"/>
      <c r="X76" s="162"/>
      <c r="Y76" s="163"/>
    </row>
    <row r="77" spans="1:48" ht="15.75" thickBot="1" x14ac:dyDescent="0.3">
      <c r="A77" s="56"/>
      <c r="B77" s="62">
        <f t="shared" ref="B77:Q77" si="11">SUM(B56:B76)</f>
        <v>-4060</v>
      </c>
      <c r="C77" s="62">
        <f t="shared" si="11"/>
        <v>-1040</v>
      </c>
      <c r="D77" s="62">
        <f t="shared" si="11"/>
        <v>-4060</v>
      </c>
      <c r="E77" s="62">
        <f t="shared" si="11"/>
        <v>-1040</v>
      </c>
      <c r="F77" s="62">
        <f t="shared" si="11"/>
        <v>-4060</v>
      </c>
      <c r="G77" s="70">
        <f t="shared" si="11"/>
        <v>-1040</v>
      </c>
      <c r="H77" s="62">
        <f t="shared" si="11"/>
        <v>-4060</v>
      </c>
      <c r="I77" s="65">
        <f t="shared" si="11"/>
        <v>-1040</v>
      </c>
      <c r="J77" s="64">
        <f t="shared" si="11"/>
        <v>-4060</v>
      </c>
      <c r="K77" s="62">
        <f t="shared" si="11"/>
        <v>-1040</v>
      </c>
      <c r="L77" s="62">
        <f t="shared" si="11"/>
        <v>-4590</v>
      </c>
      <c r="M77" s="62">
        <f t="shared" si="11"/>
        <v>-1160</v>
      </c>
      <c r="N77" s="62">
        <f t="shared" si="11"/>
        <v>-4590</v>
      </c>
      <c r="O77" s="62">
        <f t="shared" si="11"/>
        <v>-1160</v>
      </c>
      <c r="P77" s="62">
        <f t="shared" si="11"/>
        <v>-4590</v>
      </c>
      <c r="Q77" s="62">
        <f t="shared" si="11"/>
        <v>-1160</v>
      </c>
      <c r="R77" s="62">
        <f>SUM(R56:R76)</f>
        <v>-4590</v>
      </c>
      <c r="S77" s="63">
        <f>SUM(S56:S76)</f>
        <v>-1160</v>
      </c>
      <c r="T77" s="62">
        <f t="shared" ref="T77:Y77" si="12">SUM(T56:T76)</f>
        <v>-4590</v>
      </c>
      <c r="U77" s="63">
        <f t="shared" si="12"/>
        <v>-1160</v>
      </c>
      <c r="V77" s="62">
        <f t="shared" si="12"/>
        <v>-4590</v>
      </c>
      <c r="W77" s="63">
        <f t="shared" si="12"/>
        <v>-1160</v>
      </c>
      <c r="X77" s="62">
        <f t="shared" si="12"/>
        <v>-4590</v>
      </c>
      <c r="Y77" s="63">
        <f t="shared" si="12"/>
        <v>-1160</v>
      </c>
      <c r="AB77" s="3"/>
      <c r="AD77" s="3"/>
      <c r="AF77" s="3"/>
      <c r="AH77" s="3"/>
      <c r="AJ77" s="3"/>
      <c r="AL77" s="3"/>
      <c r="AN77" s="3"/>
      <c r="AP77" s="3"/>
      <c r="AR77" s="3"/>
      <c r="AT77" s="3"/>
      <c r="AV77" s="3"/>
    </row>
    <row r="78" spans="1:48" x14ac:dyDescent="0.25">
      <c r="Z78" s="3"/>
    </row>
    <row r="85" spans="26:48" x14ac:dyDescent="0.25">
      <c r="AB85" s="3"/>
      <c r="AD85" s="3"/>
      <c r="AF85" s="3"/>
      <c r="AH85" s="3"/>
      <c r="AJ85" s="3"/>
      <c r="AL85" s="3"/>
      <c r="AN85" s="3"/>
      <c r="AP85" s="3"/>
      <c r="AR85" s="3"/>
      <c r="AT85" s="3"/>
      <c r="AV85" s="3"/>
    </row>
    <row r="86" spans="26:48" x14ac:dyDescent="0.25">
      <c r="Z86" s="3"/>
    </row>
    <row r="89" spans="26:48" x14ac:dyDescent="0.25">
      <c r="AB89" s="3"/>
      <c r="AD89" s="3"/>
      <c r="AF89" s="3"/>
      <c r="AH89" s="3"/>
      <c r="AJ89" s="3"/>
      <c r="AL89" s="3"/>
      <c r="AN89" s="3"/>
      <c r="AP89" s="3"/>
      <c r="AR89" s="3"/>
      <c r="AT89" s="3"/>
      <c r="AV89" s="3"/>
    </row>
    <row r="90" spans="26:48" x14ac:dyDescent="0.25">
      <c r="Z90" s="3"/>
    </row>
    <row r="95" spans="26:48" x14ac:dyDescent="0.25">
      <c r="AB95" s="3"/>
      <c r="AD95" s="3"/>
      <c r="AF95" s="3"/>
      <c r="AH95" s="3"/>
      <c r="AJ95" s="3"/>
      <c r="AL95" s="3"/>
      <c r="AN95" s="3"/>
      <c r="AP95" s="3"/>
      <c r="AR95" s="3"/>
      <c r="AT95" s="3"/>
      <c r="AV95" s="3"/>
    </row>
    <row r="96" spans="26:48" x14ac:dyDescent="0.25">
      <c r="Z96" s="3"/>
    </row>
    <row r="103" spans="27:47" x14ac:dyDescent="0.25">
      <c r="AA103" s="2"/>
      <c r="AC103" s="2"/>
      <c r="AE103" s="2"/>
      <c r="AG103" s="2"/>
      <c r="AI103" s="2"/>
      <c r="AK103" s="2"/>
      <c r="AM103" s="2"/>
      <c r="AO103" s="2"/>
      <c r="AQ103" s="2"/>
      <c r="AS103" s="2"/>
      <c r="AU103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F7BA-6E75-470F-AEC1-3E6542B5E890}">
  <dimension ref="A1:BU103"/>
  <sheetViews>
    <sheetView topLeftCell="A5" workbookViewId="0">
      <selection activeCell="Q29" sqref="Q29"/>
    </sheetView>
  </sheetViews>
  <sheetFormatPr baseColWidth="10" defaultColWidth="11.42578125" defaultRowHeight="15" x14ac:dyDescent="0.25"/>
  <cols>
    <col min="1" max="1" width="36.42578125" customWidth="1"/>
    <col min="2" max="2" width="10.85546875" style="2" customWidth="1"/>
    <col min="3" max="9" width="10.85546875" customWidth="1"/>
    <col min="10" max="10" width="11" customWidth="1"/>
    <col min="11" max="12" width="11.140625" customWidth="1"/>
    <col min="13" max="13" width="10.85546875" customWidth="1"/>
    <col min="14" max="14" width="11.140625" customWidth="1"/>
    <col min="17" max="17" width="15.140625" customWidth="1"/>
    <col min="19" max="19" width="9.140625" customWidth="1"/>
    <col min="23" max="23" width="25.140625" customWidth="1"/>
    <col min="24" max="24" width="11.42578125" style="2"/>
    <col min="25" max="25" width="25.5703125" customWidth="1"/>
    <col min="26" max="26" width="11.42578125" style="2"/>
    <col min="27" max="27" width="25.5703125" customWidth="1"/>
    <col min="28" max="28" width="11.42578125" style="2"/>
    <col min="29" max="29" width="25.5703125" customWidth="1"/>
    <col min="30" max="30" width="11.42578125" style="2"/>
    <col min="31" max="31" width="25.5703125" customWidth="1"/>
    <col min="32" max="32" width="11.42578125" style="2"/>
    <col min="33" max="33" width="25.5703125" customWidth="1"/>
    <col min="34" max="34" width="11.42578125" style="2"/>
    <col min="35" max="35" width="25.5703125" customWidth="1"/>
    <col min="36" max="36" width="11.42578125" style="2"/>
    <col min="37" max="37" width="25.5703125" customWidth="1"/>
    <col min="38" max="38" width="11.42578125" style="2"/>
    <col min="39" max="39" width="25.5703125" customWidth="1"/>
    <col min="40" max="40" width="11.42578125" style="2"/>
    <col min="41" max="41" width="25.5703125" customWidth="1"/>
    <col min="42" max="42" width="11.42578125" style="2"/>
    <col min="43" max="43" width="25.5703125" customWidth="1"/>
    <col min="44" max="44" width="11.42578125" style="2"/>
    <col min="45" max="45" width="25.5703125" customWidth="1"/>
    <col min="46" max="46" width="11.42578125" style="2"/>
    <col min="47" max="47" width="25.5703125" customWidth="1"/>
    <col min="48" max="48" width="11.42578125" style="2"/>
    <col min="49" max="49" width="21.7109375" customWidth="1"/>
  </cols>
  <sheetData>
    <row r="1" spans="1:50" s="6" customFormat="1" ht="29.25" thickBot="1" x14ac:dyDescent="0.5">
      <c r="B1" s="7"/>
      <c r="C1" s="6" t="s">
        <v>104</v>
      </c>
      <c r="Z1" s="7"/>
      <c r="AA1" s="40" t="s">
        <v>0</v>
      </c>
      <c r="AB1" s="7"/>
      <c r="AC1" s="40"/>
      <c r="AD1" s="7"/>
      <c r="AE1" s="40"/>
      <c r="AF1" s="7"/>
      <c r="AG1" s="40"/>
      <c r="AH1" s="7"/>
      <c r="AI1" s="40"/>
      <c r="AJ1" s="7"/>
      <c r="AK1" s="40"/>
      <c r="AL1" s="7"/>
      <c r="AM1" s="40"/>
      <c r="AN1" s="7"/>
      <c r="AO1" s="40"/>
      <c r="AP1" s="7"/>
      <c r="AQ1" s="40"/>
      <c r="AR1" s="7"/>
      <c r="AS1" s="40"/>
      <c r="AT1" s="7"/>
      <c r="AU1" s="40"/>
      <c r="AV1" s="7"/>
      <c r="AW1" s="40"/>
      <c r="AX1" s="7"/>
    </row>
    <row r="2" spans="1:50" s="13" customFormat="1" ht="20.25" customHeight="1" thickBot="1" x14ac:dyDescent="0.3">
      <c r="B2" s="14"/>
      <c r="Y2" s="43" t="s">
        <v>1</v>
      </c>
      <c r="Z2" s="44" t="s">
        <v>2</v>
      </c>
      <c r="AA2" s="43" t="s">
        <v>3</v>
      </c>
      <c r="AB2" s="45" t="s">
        <v>2</v>
      </c>
      <c r="AC2" s="43" t="s">
        <v>4</v>
      </c>
      <c r="AD2" s="45" t="s">
        <v>2</v>
      </c>
      <c r="AE2" s="43" t="s">
        <v>5</v>
      </c>
      <c r="AF2" s="45" t="s">
        <v>2</v>
      </c>
      <c r="AG2" s="43" t="s">
        <v>6</v>
      </c>
      <c r="AH2" s="45" t="s">
        <v>2</v>
      </c>
      <c r="AI2" s="43" t="s">
        <v>7</v>
      </c>
      <c r="AJ2" s="45" t="s">
        <v>2</v>
      </c>
      <c r="AK2" s="43" t="s">
        <v>8</v>
      </c>
      <c r="AL2" s="45" t="s">
        <v>2</v>
      </c>
      <c r="AM2" s="43" t="s">
        <v>9</v>
      </c>
      <c r="AN2" s="45" t="s">
        <v>2</v>
      </c>
      <c r="AO2" s="43" t="s">
        <v>10</v>
      </c>
      <c r="AP2" s="45" t="s">
        <v>2</v>
      </c>
      <c r="AQ2" s="43" t="s">
        <v>11</v>
      </c>
      <c r="AR2" s="45" t="s">
        <v>2</v>
      </c>
      <c r="AS2" s="43" t="s">
        <v>12</v>
      </c>
      <c r="AT2" s="45" t="s">
        <v>2</v>
      </c>
      <c r="AU2" s="43" t="s">
        <v>13</v>
      </c>
      <c r="AV2" s="45" t="s">
        <v>2</v>
      </c>
      <c r="AW2" s="43" t="s">
        <v>14</v>
      </c>
      <c r="AX2" s="45" t="s">
        <v>2</v>
      </c>
    </row>
    <row r="3" spans="1:50" s="5" customFormat="1" ht="15.75" thickBot="1" x14ac:dyDescent="0.3">
      <c r="A3" s="12"/>
      <c r="B3" s="23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7" t="s">
        <v>23</v>
      </c>
      <c r="K3" s="17" t="s">
        <v>24</v>
      </c>
      <c r="L3" s="17" t="s">
        <v>25</v>
      </c>
      <c r="M3" s="17" t="s">
        <v>26</v>
      </c>
      <c r="N3" s="11" t="s">
        <v>27</v>
      </c>
      <c r="O3" s="18" t="s">
        <v>28</v>
      </c>
      <c r="P3" s="18" t="s">
        <v>29</v>
      </c>
      <c r="R3" s="50" t="s">
        <v>30</v>
      </c>
      <c r="T3" s="5">
        <v>2024</v>
      </c>
      <c r="Y3" s="117" t="s">
        <v>31</v>
      </c>
      <c r="Z3" s="118">
        <v>-227.99</v>
      </c>
      <c r="AA3" s="130" t="s">
        <v>32</v>
      </c>
      <c r="AB3" s="131">
        <v>-49.98</v>
      </c>
      <c r="AC3" s="117" t="s">
        <v>32</v>
      </c>
      <c r="AD3" s="126">
        <v>-49.98</v>
      </c>
      <c r="AE3" s="130" t="s">
        <v>32</v>
      </c>
      <c r="AF3" s="131">
        <v>-49.98</v>
      </c>
      <c r="AG3" s="117" t="s">
        <v>32</v>
      </c>
      <c r="AH3" s="126">
        <v>-49.98</v>
      </c>
      <c r="AI3" s="130" t="s">
        <v>32</v>
      </c>
      <c r="AJ3" s="131">
        <v>-49.98</v>
      </c>
      <c r="AK3" s="117" t="s">
        <v>32</v>
      </c>
      <c r="AL3" s="126">
        <v>-49.98</v>
      </c>
      <c r="AM3" s="130" t="s">
        <v>32</v>
      </c>
      <c r="AN3" s="131">
        <v>-49.98</v>
      </c>
      <c r="AO3" s="117" t="s">
        <v>32</v>
      </c>
      <c r="AP3" s="126">
        <v>-49.98</v>
      </c>
      <c r="AQ3" s="130" t="s">
        <v>32</v>
      </c>
      <c r="AR3" s="131">
        <v>-49.98</v>
      </c>
      <c r="AS3" s="117" t="s">
        <v>32</v>
      </c>
      <c r="AT3" s="126">
        <v>-49.98</v>
      </c>
      <c r="AU3" s="130" t="s">
        <v>32</v>
      </c>
      <c r="AV3" s="131">
        <v>-49.98</v>
      </c>
      <c r="AW3" s="117" t="s">
        <v>32</v>
      </c>
      <c r="AX3" s="126">
        <v>-49.98</v>
      </c>
    </row>
    <row r="4" spans="1:50" s="5" customFormat="1" x14ac:dyDescent="0.25">
      <c r="A4" s="30" t="s">
        <v>33</v>
      </c>
      <c r="B4" s="24">
        <v>139</v>
      </c>
      <c r="C4" s="24">
        <v>139</v>
      </c>
      <c r="D4" s="24">
        <v>139</v>
      </c>
      <c r="E4" s="24">
        <v>139</v>
      </c>
      <c r="F4" s="24">
        <v>139</v>
      </c>
      <c r="G4" s="24">
        <v>139</v>
      </c>
      <c r="H4" s="24">
        <v>139</v>
      </c>
      <c r="I4" s="24">
        <v>139</v>
      </c>
      <c r="J4" s="24">
        <v>139</v>
      </c>
      <c r="K4" s="24">
        <v>139</v>
      </c>
      <c r="L4" s="24">
        <v>139</v>
      </c>
      <c r="M4" s="24">
        <v>139</v>
      </c>
      <c r="N4" s="24">
        <v>139</v>
      </c>
      <c r="O4" s="24">
        <v>139</v>
      </c>
      <c r="P4" s="24">
        <v>139</v>
      </c>
      <c r="R4" s="39" t="s">
        <v>34</v>
      </c>
      <c r="S4" s="2">
        <v>139</v>
      </c>
      <c r="T4" s="2">
        <v>149</v>
      </c>
      <c r="Y4" s="119" t="s">
        <v>35</v>
      </c>
      <c r="Z4" s="120">
        <v>-55</v>
      </c>
      <c r="AA4" s="132" t="s">
        <v>36</v>
      </c>
      <c r="AB4" s="133">
        <v>-275.74</v>
      </c>
      <c r="AC4" s="119" t="s">
        <v>36</v>
      </c>
      <c r="AD4" s="127">
        <v>-275.74</v>
      </c>
      <c r="AE4" s="132" t="s">
        <v>36</v>
      </c>
      <c r="AF4" s="133">
        <v>-275.74</v>
      </c>
      <c r="AG4" s="119" t="s">
        <v>36</v>
      </c>
      <c r="AH4" s="127">
        <v>-275.74</v>
      </c>
      <c r="AI4" s="132" t="s">
        <v>36</v>
      </c>
      <c r="AJ4" s="133">
        <v>-275.74</v>
      </c>
      <c r="AK4" s="119" t="s">
        <v>36</v>
      </c>
      <c r="AL4" s="127">
        <v>-275.74</v>
      </c>
      <c r="AM4" s="132" t="s">
        <v>36</v>
      </c>
      <c r="AN4" s="133">
        <v>-275.74</v>
      </c>
      <c r="AO4" s="119" t="s">
        <v>36</v>
      </c>
      <c r="AP4" s="127">
        <v>-275.74</v>
      </c>
      <c r="AQ4" s="132" t="s">
        <v>36</v>
      </c>
      <c r="AR4" s="133">
        <v>-275.74</v>
      </c>
      <c r="AS4" s="119" t="s">
        <v>36</v>
      </c>
      <c r="AT4" s="127">
        <v>-275.74</v>
      </c>
      <c r="AU4" s="132" t="s">
        <v>36</v>
      </c>
      <c r="AV4" s="133">
        <v>-275.74</v>
      </c>
      <c r="AW4" s="119" t="s">
        <v>36</v>
      </c>
      <c r="AX4" s="127">
        <v>-275.74</v>
      </c>
    </row>
    <row r="5" spans="1:50" x14ac:dyDescent="0.25">
      <c r="A5" s="31" t="s">
        <v>123</v>
      </c>
      <c r="B5" s="25">
        <f>B8/B7</f>
        <v>119.52105263157895</v>
      </c>
      <c r="C5" s="25">
        <f>C8/C7</f>
        <v>119.50769230769231</v>
      </c>
      <c r="D5" s="25">
        <f t="shared" ref="D5:P5" si="0">D8/D7</f>
        <v>119.495</v>
      </c>
      <c r="E5" s="25">
        <f t="shared" si="0"/>
        <v>119.48292682926829</v>
      </c>
      <c r="F5" s="25">
        <f t="shared" si="0"/>
        <v>119.47142857142858</v>
      </c>
      <c r="G5" s="25">
        <f t="shared" si="0"/>
        <v>119.46046511627907</v>
      </c>
      <c r="H5" s="25">
        <f t="shared" si="0"/>
        <v>119.45</v>
      </c>
      <c r="I5" s="25">
        <f t="shared" si="0"/>
        <v>119.44</v>
      </c>
      <c r="J5" s="25">
        <f t="shared" si="0"/>
        <v>119.4304347826087</v>
      </c>
      <c r="K5" s="25">
        <f t="shared" si="0"/>
        <v>119.42127659574469</v>
      </c>
      <c r="L5" s="25">
        <f t="shared" si="0"/>
        <v>119.41249999999999</v>
      </c>
      <c r="M5" s="25">
        <f t="shared" si="0"/>
        <v>119.40408163265306</v>
      </c>
      <c r="N5" s="25">
        <f t="shared" si="0"/>
        <v>119</v>
      </c>
      <c r="O5" s="25">
        <f t="shared" si="0"/>
        <v>119</v>
      </c>
      <c r="P5" s="25">
        <f t="shared" si="0"/>
        <v>119</v>
      </c>
      <c r="R5" s="39" t="s">
        <v>37</v>
      </c>
      <c r="S5" s="2">
        <v>129</v>
      </c>
      <c r="T5" s="2">
        <v>139</v>
      </c>
      <c r="Y5" s="119" t="s">
        <v>38</v>
      </c>
      <c r="Z5" s="120">
        <v>-95.52</v>
      </c>
      <c r="AA5" s="132" t="s">
        <v>39</v>
      </c>
      <c r="AB5" s="133">
        <v>-183.47</v>
      </c>
      <c r="AC5" s="119" t="s">
        <v>39</v>
      </c>
      <c r="AD5" s="127">
        <v>-183.47</v>
      </c>
      <c r="AE5" s="132" t="s">
        <v>39</v>
      </c>
      <c r="AF5" s="133">
        <v>-183.47</v>
      </c>
      <c r="AG5" s="119" t="s">
        <v>39</v>
      </c>
      <c r="AH5" s="127">
        <v>-183.47</v>
      </c>
      <c r="AI5" s="132" t="s">
        <v>39</v>
      </c>
      <c r="AJ5" s="133">
        <v>-183.47</v>
      </c>
      <c r="AK5" s="119" t="s">
        <v>39</v>
      </c>
      <c r="AL5" s="127">
        <v>-183.47</v>
      </c>
      <c r="AM5" s="132" t="s">
        <v>39</v>
      </c>
      <c r="AN5" s="133">
        <v>-183.47</v>
      </c>
      <c r="AO5" s="119" t="s">
        <v>39</v>
      </c>
      <c r="AP5" s="127">
        <v>-183.47</v>
      </c>
      <c r="AQ5" s="132" t="s">
        <v>39</v>
      </c>
      <c r="AR5" s="133">
        <v>-183.47</v>
      </c>
      <c r="AS5" s="119" t="s">
        <v>39</v>
      </c>
      <c r="AT5" s="127">
        <v>-183.47</v>
      </c>
      <c r="AU5" s="132" t="s">
        <v>39</v>
      </c>
      <c r="AV5" s="133">
        <v>-183.47</v>
      </c>
      <c r="AW5" s="119" t="s">
        <v>39</v>
      </c>
      <c r="AX5" s="127">
        <v>-183.47</v>
      </c>
    </row>
    <row r="6" spans="1:50" ht="15.75" thickBot="1" x14ac:dyDescent="0.3">
      <c r="A6" s="32" t="s">
        <v>105</v>
      </c>
      <c r="B6" s="26">
        <v>119</v>
      </c>
      <c r="C6" s="26">
        <v>119</v>
      </c>
      <c r="D6" s="26">
        <v>119</v>
      </c>
      <c r="E6" s="26">
        <v>119</v>
      </c>
      <c r="F6" s="26">
        <v>119</v>
      </c>
      <c r="G6" s="26">
        <v>119</v>
      </c>
      <c r="H6" s="26">
        <v>119</v>
      </c>
      <c r="I6" s="26">
        <v>119</v>
      </c>
      <c r="J6" s="26">
        <v>119</v>
      </c>
      <c r="K6" s="26">
        <v>119</v>
      </c>
      <c r="L6" s="26">
        <v>119</v>
      </c>
      <c r="M6" s="26">
        <v>119</v>
      </c>
      <c r="N6" s="26">
        <v>119</v>
      </c>
      <c r="O6" s="26">
        <v>119</v>
      </c>
      <c r="P6" s="26">
        <v>119</v>
      </c>
      <c r="Q6" s="5"/>
      <c r="R6" s="5"/>
      <c r="Y6" s="119" t="s">
        <v>40</v>
      </c>
      <c r="Z6" s="120">
        <v>-57</v>
      </c>
      <c r="AA6" s="132" t="s">
        <v>41</v>
      </c>
      <c r="AB6" s="133">
        <v>-80.73</v>
      </c>
      <c r="AC6" s="119" t="s">
        <v>41</v>
      </c>
      <c r="AD6" s="127">
        <v>-80.73</v>
      </c>
      <c r="AE6" s="132" t="s">
        <v>41</v>
      </c>
      <c r="AF6" s="133">
        <v>-80.73</v>
      </c>
      <c r="AG6" s="119" t="s">
        <v>41</v>
      </c>
      <c r="AH6" s="127">
        <v>-80.73</v>
      </c>
      <c r="AI6" s="132" t="s">
        <v>41</v>
      </c>
      <c r="AJ6" s="133">
        <v>-80.73</v>
      </c>
      <c r="AK6" s="119" t="s">
        <v>41</v>
      </c>
      <c r="AL6" s="127">
        <v>-80.73</v>
      </c>
      <c r="AM6" s="132" t="s">
        <v>41</v>
      </c>
      <c r="AN6" s="133">
        <v>-80.73</v>
      </c>
      <c r="AO6" s="119" t="s">
        <v>41</v>
      </c>
      <c r="AP6" s="127">
        <v>-80.73</v>
      </c>
      <c r="AQ6" s="132" t="s">
        <v>41</v>
      </c>
      <c r="AR6" s="133">
        <v>-80.73</v>
      </c>
      <c r="AS6" s="119" t="s">
        <v>41</v>
      </c>
      <c r="AT6" s="127">
        <v>-80.73</v>
      </c>
      <c r="AU6" s="132" t="s">
        <v>41</v>
      </c>
      <c r="AV6" s="133">
        <v>-80.73</v>
      </c>
      <c r="AW6" s="119" t="s">
        <v>41</v>
      </c>
      <c r="AX6" s="127">
        <v>-80.73</v>
      </c>
    </row>
    <row r="7" spans="1:50" ht="15.75" thickBot="1" x14ac:dyDescent="0.3">
      <c r="A7" s="33" t="s">
        <v>42</v>
      </c>
      <c r="B7" s="27">
        <v>190</v>
      </c>
      <c r="C7" s="27">
        <v>195</v>
      </c>
      <c r="D7" s="27">
        <v>200</v>
      </c>
      <c r="E7" s="27">
        <v>205</v>
      </c>
      <c r="F7" s="27">
        <v>210</v>
      </c>
      <c r="G7" s="27">
        <v>215</v>
      </c>
      <c r="H7" s="27">
        <v>220</v>
      </c>
      <c r="I7" s="27">
        <v>225</v>
      </c>
      <c r="J7" s="27">
        <v>230</v>
      </c>
      <c r="K7" s="27">
        <v>235</v>
      </c>
      <c r="L7" s="27">
        <v>240</v>
      </c>
      <c r="M7" s="27">
        <v>245</v>
      </c>
      <c r="N7" s="19">
        <v>250</v>
      </c>
      <c r="O7" s="19">
        <v>300</v>
      </c>
      <c r="P7" s="19">
        <v>350</v>
      </c>
      <c r="S7" s="3"/>
      <c r="T7" s="2"/>
      <c r="U7" s="2"/>
      <c r="Y7" s="119" t="s">
        <v>43</v>
      </c>
      <c r="Z7" s="121">
        <v>-305.83</v>
      </c>
      <c r="AA7" s="132" t="s">
        <v>44</v>
      </c>
      <c r="AB7" s="133">
        <v>-571.20000000000005</v>
      </c>
      <c r="AC7" s="119" t="s">
        <v>44</v>
      </c>
      <c r="AD7" s="127">
        <v>-571.20000000000005</v>
      </c>
      <c r="AE7" s="132" t="s">
        <v>44</v>
      </c>
      <c r="AF7" s="133">
        <v>-571.20000000000005</v>
      </c>
      <c r="AG7" s="119" t="s">
        <v>44</v>
      </c>
      <c r="AH7" s="127">
        <v>-571.20000000000005</v>
      </c>
      <c r="AI7" s="132" t="s">
        <v>44</v>
      </c>
      <c r="AJ7" s="133">
        <v>-571.20000000000005</v>
      </c>
      <c r="AK7" s="119" t="s">
        <v>44</v>
      </c>
      <c r="AL7" s="127">
        <v>-571.20000000000005</v>
      </c>
      <c r="AM7" s="132" t="s">
        <v>44</v>
      </c>
      <c r="AN7" s="133">
        <v>-571.20000000000005</v>
      </c>
      <c r="AO7" s="119" t="s">
        <v>44</v>
      </c>
      <c r="AP7" s="127">
        <v>-571.20000000000005</v>
      </c>
      <c r="AQ7" s="132" t="s">
        <v>44</v>
      </c>
      <c r="AR7" s="133">
        <v>-571.20000000000005</v>
      </c>
      <c r="AS7" s="119" t="s">
        <v>44</v>
      </c>
      <c r="AT7" s="127">
        <v>-571.20000000000005</v>
      </c>
      <c r="AU7" s="132" t="s">
        <v>44</v>
      </c>
      <c r="AV7" s="133">
        <v>-571.20000000000005</v>
      </c>
      <c r="AW7" s="119" t="s">
        <v>44</v>
      </c>
      <c r="AX7" s="127">
        <v>-571.20000000000005</v>
      </c>
    </row>
    <row r="8" spans="1:50" x14ac:dyDescent="0.25">
      <c r="A8" s="115" t="s">
        <v>45</v>
      </c>
      <c r="B8" s="79">
        <f>B52+D52</f>
        <v>22709</v>
      </c>
      <c r="C8" s="24">
        <f>H52+J52</f>
        <v>23304</v>
      </c>
      <c r="D8" s="24">
        <f>N52+P52</f>
        <v>23899</v>
      </c>
      <c r="E8" s="24">
        <f>T52+V52</f>
        <v>24494</v>
      </c>
      <c r="F8" s="24">
        <f>Z52+AB52</f>
        <v>25089</v>
      </c>
      <c r="G8" s="24">
        <f>AF52+AH52</f>
        <v>25684</v>
      </c>
      <c r="H8" s="24">
        <f>AL52+AN52</f>
        <v>26279</v>
      </c>
      <c r="I8" s="24">
        <f>AR52+AT52</f>
        <v>26874</v>
      </c>
      <c r="J8" s="24">
        <f>AX52+AZ52</f>
        <v>27469</v>
      </c>
      <c r="K8" s="24">
        <f>BD52+BF52</f>
        <v>28064</v>
      </c>
      <c r="L8" s="24">
        <f>BJ52+BL52</f>
        <v>28659</v>
      </c>
      <c r="M8" s="24">
        <f>BR52+BP52</f>
        <v>29254</v>
      </c>
      <c r="N8" s="24">
        <f t="shared" ref="N8:P8" si="1">N7*N6</f>
        <v>29750</v>
      </c>
      <c r="O8" s="24">
        <f t="shared" si="1"/>
        <v>35700</v>
      </c>
      <c r="P8" s="46">
        <f t="shared" si="1"/>
        <v>41650</v>
      </c>
      <c r="R8" s="51" t="s">
        <v>92</v>
      </c>
      <c r="S8" s="72" t="s">
        <v>73</v>
      </c>
      <c r="Y8" s="119" t="s">
        <v>46</v>
      </c>
      <c r="Z8" s="120">
        <v>-148.65</v>
      </c>
      <c r="AA8" s="132" t="s">
        <v>47</v>
      </c>
      <c r="AB8" s="133">
        <v>-120</v>
      </c>
      <c r="AC8" s="119" t="s">
        <v>47</v>
      </c>
      <c r="AD8" s="127">
        <v>-120</v>
      </c>
      <c r="AE8" s="132" t="s">
        <v>47</v>
      </c>
      <c r="AF8" s="133">
        <v>-120</v>
      </c>
      <c r="AG8" s="119" t="s">
        <v>47</v>
      </c>
      <c r="AH8" s="127">
        <v>-120</v>
      </c>
      <c r="AI8" s="132" t="s">
        <v>47</v>
      </c>
      <c r="AJ8" s="133">
        <v>-120</v>
      </c>
      <c r="AK8" s="119" t="s">
        <v>47</v>
      </c>
      <c r="AL8" s="127">
        <v>-120</v>
      </c>
      <c r="AM8" s="132" t="s">
        <v>47</v>
      </c>
      <c r="AN8" s="133">
        <v>-120</v>
      </c>
      <c r="AO8" s="119" t="s">
        <v>47</v>
      </c>
      <c r="AP8" s="127">
        <v>-120</v>
      </c>
      <c r="AQ8" s="132" t="s">
        <v>47</v>
      </c>
      <c r="AR8" s="133">
        <v>-120</v>
      </c>
      <c r="AS8" s="119" t="s">
        <v>47</v>
      </c>
      <c r="AT8" s="127">
        <v>-120</v>
      </c>
      <c r="AU8" s="132" t="s">
        <v>47</v>
      </c>
      <c r="AV8" s="133">
        <v>-120</v>
      </c>
      <c r="AW8" s="119" t="s">
        <v>47</v>
      </c>
      <c r="AX8" s="127">
        <v>-120</v>
      </c>
    </row>
    <row r="9" spans="1:50" x14ac:dyDescent="0.25">
      <c r="A9" s="114" t="s">
        <v>106</v>
      </c>
      <c r="B9" s="76">
        <f>F52</f>
        <v>-150</v>
      </c>
      <c r="C9" s="28">
        <f>L52</f>
        <v>-150</v>
      </c>
      <c r="D9" s="28">
        <f>R52</f>
        <v>-150</v>
      </c>
      <c r="E9" s="28">
        <f>X52</f>
        <v>-150</v>
      </c>
      <c r="F9" s="28">
        <f>AD52</f>
        <v>-150</v>
      </c>
      <c r="G9" s="28">
        <f>AJ52</f>
        <v>-150</v>
      </c>
      <c r="H9" s="28">
        <f>AP52</f>
        <v>-150</v>
      </c>
      <c r="I9" s="28">
        <f>AV52</f>
        <v>-150</v>
      </c>
      <c r="J9" s="28">
        <f>BB52</f>
        <v>-150</v>
      </c>
      <c r="K9" s="28">
        <f>BH52</f>
        <v>-150</v>
      </c>
      <c r="L9" s="28">
        <f>BN52</f>
        <v>-150</v>
      </c>
      <c r="M9" s="28">
        <f>BT52</f>
        <v>-150</v>
      </c>
      <c r="N9" s="8">
        <f>M9</f>
        <v>-150</v>
      </c>
      <c r="O9" s="8">
        <f>N9</f>
        <v>-150</v>
      </c>
      <c r="P9" s="48">
        <f>O9</f>
        <v>-150</v>
      </c>
      <c r="R9" s="53" t="s">
        <v>93</v>
      </c>
      <c r="S9" s="73">
        <v>20</v>
      </c>
      <c r="Y9" s="119" t="s">
        <v>48</v>
      </c>
      <c r="Z9" s="120">
        <v>-59.38</v>
      </c>
      <c r="AA9" s="132" t="s">
        <v>49</v>
      </c>
      <c r="AB9" s="133">
        <v>-60</v>
      </c>
      <c r="AC9" s="119" t="s">
        <v>49</v>
      </c>
      <c r="AD9" s="127">
        <v>-60</v>
      </c>
      <c r="AE9" s="132" t="s">
        <v>49</v>
      </c>
      <c r="AF9" s="133">
        <v>-60</v>
      </c>
      <c r="AG9" s="119" t="s">
        <v>49</v>
      </c>
      <c r="AH9" s="127">
        <v>-60</v>
      </c>
      <c r="AI9" s="132" t="s">
        <v>49</v>
      </c>
      <c r="AJ9" s="133">
        <v>-60</v>
      </c>
      <c r="AK9" s="119" t="s">
        <v>49</v>
      </c>
      <c r="AL9" s="127">
        <v>-60</v>
      </c>
      <c r="AM9" s="132" t="s">
        <v>49</v>
      </c>
      <c r="AN9" s="133">
        <v>-60</v>
      </c>
      <c r="AO9" s="119" t="s">
        <v>49</v>
      </c>
      <c r="AP9" s="127">
        <v>-60</v>
      </c>
      <c r="AQ9" s="132" t="s">
        <v>49</v>
      </c>
      <c r="AR9" s="133">
        <v>-60</v>
      </c>
      <c r="AS9" s="119" t="s">
        <v>49</v>
      </c>
      <c r="AT9" s="127">
        <v>-60</v>
      </c>
      <c r="AU9" s="132" t="s">
        <v>49</v>
      </c>
      <c r="AV9" s="133">
        <v>-60</v>
      </c>
      <c r="AW9" s="119" t="s">
        <v>49</v>
      </c>
      <c r="AX9" s="127">
        <v>-60</v>
      </c>
    </row>
    <row r="10" spans="1:50" x14ac:dyDescent="0.25">
      <c r="A10" s="114" t="s">
        <v>50</v>
      </c>
      <c r="B10" s="76">
        <f t="shared" ref="B10:P10" si="2">B8+B9</f>
        <v>22559</v>
      </c>
      <c r="C10" s="28">
        <f t="shared" si="2"/>
        <v>23154</v>
      </c>
      <c r="D10" s="28">
        <f t="shared" si="2"/>
        <v>23749</v>
      </c>
      <c r="E10" s="28">
        <f t="shared" si="2"/>
        <v>24344</v>
      </c>
      <c r="F10" s="28">
        <f t="shared" si="2"/>
        <v>24939</v>
      </c>
      <c r="G10" s="28">
        <f t="shared" si="2"/>
        <v>25534</v>
      </c>
      <c r="H10" s="28">
        <f t="shared" si="2"/>
        <v>26129</v>
      </c>
      <c r="I10" s="28">
        <f t="shared" si="2"/>
        <v>26724</v>
      </c>
      <c r="J10" s="28">
        <f t="shared" si="2"/>
        <v>27319</v>
      </c>
      <c r="K10" s="28">
        <f t="shared" si="2"/>
        <v>27914</v>
      </c>
      <c r="L10" s="28">
        <f t="shared" si="2"/>
        <v>28509</v>
      </c>
      <c r="M10" s="28">
        <f t="shared" si="2"/>
        <v>29104</v>
      </c>
      <c r="N10" s="28">
        <f t="shared" si="2"/>
        <v>29600</v>
      </c>
      <c r="O10" s="28">
        <f t="shared" si="2"/>
        <v>35550</v>
      </c>
      <c r="P10" s="48">
        <f t="shared" si="2"/>
        <v>41500</v>
      </c>
      <c r="R10" s="53" t="s">
        <v>94</v>
      </c>
      <c r="S10" s="73">
        <v>21.01</v>
      </c>
      <c r="Y10" s="119" t="s">
        <v>51</v>
      </c>
      <c r="Z10" s="120">
        <v>0</v>
      </c>
      <c r="AA10" s="132"/>
      <c r="AB10" s="133"/>
      <c r="AC10" s="119"/>
      <c r="AD10" s="127"/>
      <c r="AE10" s="132"/>
      <c r="AF10" s="133"/>
      <c r="AG10" s="119"/>
      <c r="AH10" s="127"/>
      <c r="AI10" s="132"/>
      <c r="AJ10" s="133"/>
      <c r="AK10" s="119"/>
      <c r="AL10" s="127"/>
      <c r="AM10" s="132"/>
      <c r="AN10" s="133"/>
      <c r="AO10" s="119"/>
      <c r="AP10" s="127"/>
      <c r="AQ10" s="132"/>
      <c r="AR10" s="133"/>
      <c r="AS10" s="119"/>
      <c r="AT10" s="127"/>
      <c r="AU10" s="132"/>
      <c r="AV10" s="133"/>
      <c r="AW10" s="119"/>
      <c r="AX10" s="127"/>
    </row>
    <row r="11" spans="1:50" x14ac:dyDescent="0.25">
      <c r="A11" s="114" t="s">
        <v>52</v>
      </c>
      <c r="B11" s="76">
        <f t="shared" ref="B11:P11" si="3">B10+B12</f>
        <v>19175.150000000001</v>
      </c>
      <c r="C11" s="28">
        <f t="shared" si="3"/>
        <v>19680.900000000001</v>
      </c>
      <c r="D11" s="28">
        <f t="shared" si="3"/>
        <v>20186.650000000001</v>
      </c>
      <c r="E11" s="28">
        <f t="shared" si="3"/>
        <v>20692.400000000001</v>
      </c>
      <c r="F11" s="28">
        <f t="shared" si="3"/>
        <v>21198.15</v>
      </c>
      <c r="G11" s="28">
        <f t="shared" si="3"/>
        <v>21703.9</v>
      </c>
      <c r="H11" s="28">
        <f t="shared" si="3"/>
        <v>22209.65</v>
      </c>
      <c r="I11" s="28">
        <f t="shared" si="3"/>
        <v>22715.4</v>
      </c>
      <c r="J11" s="28">
        <f t="shared" si="3"/>
        <v>23221.15</v>
      </c>
      <c r="K11" s="28">
        <f t="shared" si="3"/>
        <v>23726.9</v>
      </c>
      <c r="L11" s="28">
        <f t="shared" si="3"/>
        <v>24232.65</v>
      </c>
      <c r="M11" s="28">
        <f t="shared" si="3"/>
        <v>24738.400000000001</v>
      </c>
      <c r="N11" s="28">
        <f t="shared" si="3"/>
        <v>25160</v>
      </c>
      <c r="O11" s="28">
        <f t="shared" si="3"/>
        <v>30217.5</v>
      </c>
      <c r="P11" s="48">
        <f t="shared" si="3"/>
        <v>35275</v>
      </c>
      <c r="R11" s="53" t="s">
        <v>95</v>
      </c>
      <c r="S11" s="73">
        <v>13</v>
      </c>
      <c r="Y11" s="119" t="s">
        <v>53</v>
      </c>
      <c r="Z11" s="120">
        <f>-622.68/4</f>
        <v>-155.66999999999999</v>
      </c>
      <c r="AA11" s="132"/>
      <c r="AB11" s="133"/>
      <c r="AC11" s="119"/>
      <c r="AD11" s="127"/>
      <c r="AE11" s="132"/>
      <c r="AF11" s="133"/>
      <c r="AG11" s="119"/>
      <c r="AH11" s="127"/>
      <c r="AI11" s="132"/>
      <c r="AJ11" s="133"/>
      <c r="AK11" s="119"/>
      <c r="AL11" s="127"/>
      <c r="AM11" s="132"/>
      <c r="AN11" s="133"/>
      <c r="AO11" s="119"/>
      <c r="AP11" s="127"/>
      <c r="AQ11" s="132"/>
      <c r="AR11" s="133"/>
      <c r="AS11" s="119"/>
      <c r="AT11" s="127"/>
      <c r="AU11" s="132"/>
      <c r="AV11" s="133"/>
      <c r="AW11" s="119"/>
      <c r="AX11" s="127"/>
    </row>
    <row r="12" spans="1:50" s="15" customFormat="1" x14ac:dyDescent="0.25">
      <c r="A12" s="116" t="s">
        <v>54</v>
      </c>
      <c r="B12" s="77">
        <f t="shared" ref="B12:P12" si="4">-(B10*0.15)</f>
        <v>-3383.85</v>
      </c>
      <c r="C12" s="29">
        <f t="shared" si="4"/>
        <v>-3473.1</v>
      </c>
      <c r="D12" s="29">
        <f t="shared" si="4"/>
        <v>-3562.35</v>
      </c>
      <c r="E12" s="29">
        <f t="shared" si="4"/>
        <v>-3651.6</v>
      </c>
      <c r="F12" s="29">
        <f t="shared" si="4"/>
        <v>-3740.85</v>
      </c>
      <c r="G12" s="29">
        <f t="shared" si="4"/>
        <v>-3830.1</v>
      </c>
      <c r="H12" s="29">
        <f t="shared" si="4"/>
        <v>-3919.35</v>
      </c>
      <c r="I12" s="29">
        <f t="shared" si="4"/>
        <v>-4008.6</v>
      </c>
      <c r="J12" s="29">
        <f t="shared" si="4"/>
        <v>-4097.8499999999995</v>
      </c>
      <c r="K12" s="29">
        <f t="shared" si="4"/>
        <v>-4187.0999999999995</v>
      </c>
      <c r="L12" s="29">
        <f t="shared" si="4"/>
        <v>-4276.3499999999995</v>
      </c>
      <c r="M12" s="29">
        <f t="shared" si="4"/>
        <v>-4365.5999999999995</v>
      </c>
      <c r="N12" s="29">
        <f t="shared" si="4"/>
        <v>-4440</v>
      </c>
      <c r="O12" s="29">
        <f t="shared" si="4"/>
        <v>-5332.5</v>
      </c>
      <c r="P12" s="49">
        <f t="shared" si="4"/>
        <v>-6225</v>
      </c>
      <c r="R12" s="54" t="s">
        <v>96</v>
      </c>
      <c r="S12" s="73">
        <v>3</v>
      </c>
      <c r="Y12" s="122" t="s">
        <v>55</v>
      </c>
      <c r="Z12" s="123">
        <f>-371.4/2</f>
        <v>-185.7</v>
      </c>
      <c r="AA12" s="134"/>
      <c r="AB12" s="135"/>
      <c r="AC12" s="122"/>
      <c r="AD12" s="128"/>
      <c r="AE12" s="134"/>
      <c r="AF12" s="135"/>
      <c r="AG12" s="122"/>
      <c r="AH12" s="128"/>
      <c r="AI12" s="134"/>
      <c r="AJ12" s="135"/>
      <c r="AK12" s="122"/>
      <c r="AL12" s="128"/>
      <c r="AM12" s="134"/>
      <c r="AN12" s="135"/>
      <c r="AO12" s="122"/>
      <c r="AP12" s="128"/>
      <c r="AQ12" s="134"/>
      <c r="AR12" s="135"/>
      <c r="AS12" s="122"/>
      <c r="AT12" s="128"/>
      <c r="AU12" s="134"/>
      <c r="AV12" s="135"/>
      <c r="AW12" s="122"/>
      <c r="AX12" s="128"/>
    </row>
    <row r="13" spans="1:50" x14ac:dyDescent="0.25">
      <c r="A13" s="114" t="s">
        <v>115</v>
      </c>
      <c r="B13" s="80">
        <f>C52</f>
        <v>17885</v>
      </c>
      <c r="C13" s="8">
        <f>I52</f>
        <v>645</v>
      </c>
      <c r="D13" s="8">
        <f>O52</f>
        <v>645</v>
      </c>
      <c r="E13" s="8">
        <f>U52</f>
        <v>645</v>
      </c>
      <c r="F13" s="8">
        <f>AA52</f>
        <v>645</v>
      </c>
      <c r="G13" s="8">
        <f>AG52</f>
        <v>645</v>
      </c>
      <c r="H13" s="8">
        <f>AM52</f>
        <v>645</v>
      </c>
      <c r="I13" s="8">
        <f>AS52</f>
        <v>645</v>
      </c>
      <c r="J13" s="8">
        <f>AY52</f>
        <v>645</v>
      </c>
      <c r="K13" s="8">
        <f>BE52</f>
        <v>645</v>
      </c>
      <c r="L13" s="8">
        <f>BK52</f>
        <v>645</v>
      </c>
      <c r="M13" s="8">
        <f>BQ52</f>
        <v>645</v>
      </c>
      <c r="N13" s="8">
        <f t="shared" ref="N13:P15" si="5">M13</f>
        <v>645</v>
      </c>
      <c r="O13" s="8">
        <f t="shared" si="5"/>
        <v>645</v>
      </c>
      <c r="P13" s="9">
        <f t="shared" si="5"/>
        <v>645</v>
      </c>
      <c r="R13" s="53" t="s">
        <v>97</v>
      </c>
      <c r="S13" s="73">
        <v>11</v>
      </c>
      <c r="Y13" s="119" t="s">
        <v>56</v>
      </c>
      <c r="Z13" s="120">
        <v>-41.05</v>
      </c>
      <c r="AA13" s="132"/>
      <c r="AB13" s="133"/>
      <c r="AC13" s="119"/>
      <c r="AD13" s="127"/>
      <c r="AE13" s="132"/>
      <c r="AF13" s="133"/>
      <c r="AG13" s="119"/>
      <c r="AH13" s="127"/>
      <c r="AI13" s="132"/>
      <c r="AJ13" s="133"/>
      <c r="AK13" s="119"/>
      <c r="AL13" s="127"/>
      <c r="AM13" s="132"/>
      <c r="AN13" s="133"/>
      <c r="AO13" s="119"/>
      <c r="AP13" s="127"/>
      <c r="AQ13" s="132"/>
      <c r="AR13" s="133"/>
      <c r="AS13" s="119"/>
      <c r="AT13" s="127"/>
      <c r="AU13" s="132"/>
      <c r="AV13" s="133"/>
      <c r="AW13" s="119"/>
      <c r="AX13" s="127"/>
    </row>
    <row r="14" spans="1:50" x14ac:dyDescent="0.25">
      <c r="A14" s="114" t="s">
        <v>111</v>
      </c>
      <c r="B14" s="80">
        <f>E52</f>
        <v>59.99</v>
      </c>
      <c r="C14" s="8">
        <f>K52</f>
        <v>59.99</v>
      </c>
      <c r="D14" s="8">
        <f>Q52</f>
        <v>59.99</v>
      </c>
      <c r="E14" s="8">
        <f>W52</f>
        <v>59.99</v>
      </c>
      <c r="F14" s="8">
        <f>AC52</f>
        <v>59.99</v>
      </c>
      <c r="G14" s="8">
        <f>AI52</f>
        <v>59.99</v>
      </c>
      <c r="H14" s="8">
        <f>AO52</f>
        <v>59.99</v>
      </c>
      <c r="I14" s="8">
        <f>AU52</f>
        <v>59.99</v>
      </c>
      <c r="J14" s="8">
        <f>BA52</f>
        <v>59.99</v>
      </c>
      <c r="K14" s="8">
        <f>BG52</f>
        <v>59.99</v>
      </c>
      <c r="L14" s="8">
        <f>BM52</f>
        <v>59.99</v>
      </c>
      <c r="M14" s="8">
        <f>BS52</f>
        <v>59.99</v>
      </c>
      <c r="N14" s="8">
        <f t="shared" si="5"/>
        <v>59.99</v>
      </c>
      <c r="O14" s="8">
        <f t="shared" si="5"/>
        <v>59.99</v>
      </c>
      <c r="P14" s="9">
        <f t="shared" si="5"/>
        <v>59.99</v>
      </c>
      <c r="R14" s="53" t="s">
        <v>98</v>
      </c>
      <c r="S14" s="73">
        <v>25</v>
      </c>
      <c r="Y14" s="119"/>
      <c r="Z14" s="120"/>
      <c r="AA14" s="132"/>
      <c r="AB14" s="133"/>
      <c r="AC14" s="119"/>
      <c r="AD14" s="127"/>
      <c r="AE14" s="132"/>
      <c r="AF14" s="133"/>
      <c r="AG14" s="119"/>
      <c r="AH14" s="127"/>
      <c r="AI14" s="132"/>
      <c r="AJ14" s="133"/>
      <c r="AK14" s="119"/>
      <c r="AL14" s="127"/>
      <c r="AM14" s="132"/>
      <c r="AN14" s="133"/>
      <c r="AO14" s="119"/>
      <c r="AP14" s="127"/>
      <c r="AQ14" s="132"/>
      <c r="AR14" s="133"/>
      <c r="AS14" s="119"/>
      <c r="AT14" s="127"/>
      <c r="AU14" s="132"/>
      <c r="AV14" s="133"/>
      <c r="AW14" s="119"/>
      <c r="AX14" s="127"/>
    </row>
    <row r="15" spans="1:50" x14ac:dyDescent="0.25">
      <c r="A15" s="114" t="s">
        <v>116</v>
      </c>
      <c r="B15" s="80">
        <f>G52</f>
        <v>-4016.9</v>
      </c>
      <c r="C15" s="8">
        <f>M52</f>
        <v>-25</v>
      </c>
      <c r="D15" s="8">
        <f>S52</f>
        <v>-25</v>
      </c>
      <c r="E15" s="8">
        <f>Y52</f>
        <v>-25</v>
      </c>
      <c r="F15" s="8">
        <f>AE52</f>
        <v>-25</v>
      </c>
      <c r="G15" s="8">
        <f>AK52</f>
        <v>-25</v>
      </c>
      <c r="H15" s="8">
        <f>AQ52</f>
        <v>-25</v>
      </c>
      <c r="I15" s="8">
        <f>AW52</f>
        <v>-25</v>
      </c>
      <c r="J15" s="8">
        <f>BC52</f>
        <v>-25</v>
      </c>
      <c r="K15" s="8">
        <f>BI52</f>
        <v>-25</v>
      </c>
      <c r="L15" s="8">
        <f>BO52</f>
        <v>-25</v>
      </c>
      <c r="M15" s="8">
        <f>BU52</f>
        <v>-25</v>
      </c>
      <c r="N15" s="8">
        <f t="shared" si="5"/>
        <v>-25</v>
      </c>
      <c r="O15" s="8">
        <f t="shared" si="5"/>
        <v>-25</v>
      </c>
      <c r="P15" s="9">
        <f t="shared" si="5"/>
        <v>-25</v>
      </c>
      <c r="Q15" s="184" t="s">
        <v>113</v>
      </c>
      <c r="R15" s="53" t="s">
        <v>99</v>
      </c>
      <c r="S15" s="73">
        <v>2</v>
      </c>
      <c r="Y15" s="119" t="s">
        <v>57</v>
      </c>
      <c r="Z15" s="120">
        <v>-21</v>
      </c>
      <c r="AA15" s="132"/>
      <c r="AB15" s="133"/>
      <c r="AC15" s="119"/>
      <c r="AD15" s="127"/>
      <c r="AE15" s="132"/>
      <c r="AF15" s="133"/>
      <c r="AG15" s="119"/>
      <c r="AH15" s="127"/>
      <c r="AI15" s="132"/>
      <c r="AJ15" s="133"/>
      <c r="AK15" s="119"/>
      <c r="AL15" s="127"/>
      <c r="AM15" s="132"/>
      <c r="AN15" s="133"/>
      <c r="AO15" s="119"/>
      <c r="AP15" s="127"/>
      <c r="AQ15" s="132"/>
      <c r="AR15" s="133"/>
      <c r="AS15" s="119"/>
      <c r="AT15" s="127"/>
      <c r="AU15" s="132"/>
      <c r="AV15" s="133"/>
      <c r="AW15" s="119"/>
      <c r="AX15" s="127"/>
    </row>
    <row r="16" spans="1:50" ht="15.75" thickBot="1" x14ac:dyDescent="0.3">
      <c r="A16" s="114" t="s">
        <v>112</v>
      </c>
      <c r="B16" s="80">
        <f>-B14*0.19</f>
        <v>-11.398100000000001</v>
      </c>
      <c r="C16" s="8">
        <f t="shared" ref="C16:P16" si="6">-C14*0.19</f>
        <v>-11.398100000000001</v>
      </c>
      <c r="D16" s="8">
        <f t="shared" si="6"/>
        <v>-11.398100000000001</v>
      </c>
      <c r="E16" s="8">
        <f t="shared" si="6"/>
        <v>-11.398100000000001</v>
      </c>
      <c r="F16" s="8">
        <f t="shared" si="6"/>
        <v>-11.398100000000001</v>
      </c>
      <c r="G16" s="8">
        <f t="shared" si="6"/>
        <v>-11.398100000000001</v>
      </c>
      <c r="H16" s="8">
        <f t="shared" si="6"/>
        <v>-11.398100000000001</v>
      </c>
      <c r="I16" s="8">
        <f t="shared" si="6"/>
        <v>-11.398100000000001</v>
      </c>
      <c r="J16" s="8">
        <f t="shared" si="6"/>
        <v>-11.398100000000001</v>
      </c>
      <c r="K16" s="8">
        <f t="shared" si="6"/>
        <v>-11.398100000000001</v>
      </c>
      <c r="L16" s="8">
        <f t="shared" si="6"/>
        <v>-11.398100000000001</v>
      </c>
      <c r="M16" s="8">
        <f t="shared" si="6"/>
        <v>-11.398100000000001</v>
      </c>
      <c r="N16" s="8">
        <f t="shared" si="6"/>
        <v>-11.398100000000001</v>
      </c>
      <c r="O16" s="8">
        <f t="shared" si="6"/>
        <v>-11.398100000000001</v>
      </c>
      <c r="P16" s="9">
        <f t="shared" si="6"/>
        <v>-11.398100000000001</v>
      </c>
      <c r="Q16" s="185">
        <f>SUM(B16:P16)</f>
        <v>-170.97150000000002</v>
      </c>
      <c r="R16" s="52" t="s">
        <v>100</v>
      </c>
      <c r="S16" s="74">
        <v>1.8</v>
      </c>
      <c r="Y16" s="119"/>
      <c r="Z16" s="120"/>
      <c r="AA16" s="132"/>
      <c r="AB16" s="133"/>
      <c r="AC16" s="119"/>
      <c r="AD16" s="127"/>
      <c r="AE16" s="132"/>
      <c r="AF16" s="133"/>
      <c r="AG16" s="119"/>
      <c r="AH16" s="127"/>
      <c r="AI16" s="132"/>
      <c r="AJ16" s="133"/>
      <c r="AK16" s="119"/>
      <c r="AL16" s="127"/>
      <c r="AM16" s="132"/>
      <c r="AN16" s="133"/>
      <c r="AO16" s="119"/>
      <c r="AP16" s="127"/>
      <c r="AQ16" s="132"/>
      <c r="AR16" s="133"/>
      <c r="AS16" s="119"/>
      <c r="AT16" s="127"/>
      <c r="AU16" s="132"/>
      <c r="AV16" s="133"/>
      <c r="AW16" s="119"/>
      <c r="AX16" s="127"/>
    </row>
    <row r="17" spans="1:60" ht="15.75" thickBot="1" x14ac:dyDescent="0.3">
      <c r="A17" s="114" t="s">
        <v>58</v>
      </c>
      <c r="B17" s="81">
        <f>B13+B14+B15+B16</f>
        <v>13916.691900000002</v>
      </c>
      <c r="C17" s="10">
        <f t="shared" ref="C17:P17" si="7">C13+C14+C15+C16</f>
        <v>668.59190000000001</v>
      </c>
      <c r="D17" s="10">
        <f t="shared" si="7"/>
        <v>668.59190000000001</v>
      </c>
      <c r="E17" s="10">
        <f t="shared" si="7"/>
        <v>668.59190000000001</v>
      </c>
      <c r="F17" s="10">
        <f t="shared" si="7"/>
        <v>668.59190000000001</v>
      </c>
      <c r="G17" s="10">
        <f t="shared" si="7"/>
        <v>668.59190000000001</v>
      </c>
      <c r="H17" s="10">
        <f t="shared" si="7"/>
        <v>668.59190000000001</v>
      </c>
      <c r="I17" s="10">
        <f t="shared" si="7"/>
        <v>668.59190000000001</v>
      </c>
      <c r="J17" s="10">
        <f t="shared" si="7"/>
        <v>668.59190000000001</v>
      </c>
      <c r="K17" s="10">
        <f t="shared" si="7"/>
        <v>668.59190000000001</v>
      </c>
      <c r="L17" s="10">
        <f t="shared" si="7"/>
        <v>668.59190000000001</v>
      </c>
      <c r="M17" s="10">
        <f t="shared" si="7"/>
        <v>668.59190000000001</v>
      </c>
      <c r="N17" s="10">
        <f t="shared" si="7"/>
        <v>668.59190000000001</v>
      </c>
      <c r="O17" s="10">
        <f t="shared" si="7"/>
        <v>668.59190000000001</v>
      </c>
      <c r="P17" s="22">
        <f t="shared" si="7"/>
        <v>668.59190000000001</v>
      </c>
      <c r="R17" s="55" t="s">
        <v>101</v>
      </c>
      <c r="S17" s="75">
        <f>SUM(S9:S16)</f>
        <v>96.81</v>
      </c>
      <c r="Y17" s="119" t="s">
        <v>59</v>
      </c>
      <c r="Z17" s="120">
        <v>-78.63</v>
      </c>
      <c r="AA17" s="132"/>
      <c r="AB17" s="133"/>
      <c r="AC17" s="119"/>
      <c r="AD17" s="127"/>
      <c r="AE17" s="132"/>
      <c r="AF17" s="133"/>
      <c r="AG17" s="119"/>
      <c r="AH17" s="127"/>
      <c r="AI17" s="132"/>
      <c r="AJ17" s="133"/>
      <c r="AK17" s="119"/>
      <c r="AL17" s="127"/>
      <c r="AM17" s="132"/>
      <c r="AN17" s="133"/>
      <c r="AO17" s="119"/>
      <c r="AP17" s="127"/>
      <c r="AQ17" s="132"/>
      <c r="AR17" s="133"/>
      <c r="AS17" s="119"/>
      <c r="AT17" s="127"/>
      <c r="AU17" s="132"/>
      <c r="AV17" s="133"/>
      <c r="AW17" s="119"/>
      <c r="AX17" s="127"/>
    </row>
    <row r="18" spans="1:60" ht="15.75" thickBot="1" x14ac:dyDescent="0.3">
      <c r="A18" s="35" t="s">
        <v>60</v>
      </c>
      <c r="B18" s="78">
        <f>(B11+B17)</f>
        <v>33091.841899999999</v>
      </c>
      <c r="C18" s="20">
        <f t="shared" ref="C18:P18" si="8">C11+C17</f>
        <v>20349.491900000001</v>
      </c>
      <c r="D18" s="20">
        <f t="shared" si="8"/>
        <v>20855.241900000001</v>
      </c>
      <c r="E18" s="20">
        <f t="shared" si="8"/>
        <v>21360.991900000001</v>
      </c>
      <c r="F18" s="20">
        <f t="shared" si="8"/>
        <v>21866.741900000001</v>
      </c>
      <c r="G18" s="20">
        <f t="shared" si="8"/>
        <v>22372.491900000001</v>
      </c>
      <c r="H18" s="20">
        <f t="shared" si="8"/>
        <v>22878.241900000001</v>
      </c>
      <c r="I18" s="20">
        <f t="shared" si="8"/>
        <v>23383.991900000001</v>
      </c>
      <c r="J18" s="20">
        <f t="shared" si="8"/>
        <v>23889.741900000001</v>
      </c>
      <c r="K18" s="20">
        <f t="shared" si="8"/>
        <v>24395.491900000001</v>
      </c>
      <c r="L18" s="20">
        <f t="shared" si="8"/>
        <v>24901.241900000001</v>
      </c>
      <c r="M18" s="20">
        <f t="shared" si="8"/>
        <v>25406.991900000001</v>
      </c>
      <c r="N18" s="20">
        <f t="shared" si="8"/>
        <v>25828.591899999999</v>
      </c>
      <c r="O18" s="20">
        <f t="shared" si="8"/>
        <v>30886.091899999999</v>
      </c>
      <c r="P18" s="21">
        <f t="shared" si="8"/>
        <v>35943.591899999999</v>
      </c>
      <c r="S18" s="3"/>
      <c r="Y18" s="119" t="s">
        <v>61</v>
      </c>
      <c r="Z18" s="120">
        <f>-67*0.27</f>
        <v>-18.09</v>
      </c>
      <c r="AA18" s="132"/>
      <c r="AB18" s="133"/>
      <c r="AC18" s="119"/>
      <c r="AD18" s="127"/>
      <c r="AE18" s="132"/>
      <c r="AF18" s="133"/>
      <c r="AG18" s="119"/>
      <c r="AH18" s="127"/>
      <c r="AI18" s="132"/>
      <c r="AJ18" s="133"/>
      <c r="AK18" s="119"/>
      <c r="AL18" s="127"/>
      <c r="AM18" s="132"/>
      <c r="AN18" s="133"/>
      <c r="AO18" s="119"/>
      <c r="AP18" s="127"/>
      <c r="AQ18" s="132"/>
      <c r="AR18" s="133"/>
      <c r="AS18" s="119"/>
      <c r="AT18" s="127"/>
      <c r="AU18" s="132"/>
      <c r="AV18" s="133"/>
      <c r="AW18" s="119"/>
      <c r="AX18" s="127"/>
    </row>
    <row r="19" spans="1:60" x14ac:dyDescent="0.25">
      <c r="A19" s="34" t="s">
        <v>62</v>
      </c>
      <c r="B19" s="79">
        <v>-5800</v>
      </c>
      <c r="C19" s="24">
        <v>-5800</v>
      </c>
      <c r="D19" s="24">
        <v>-5800</v>
      </c>
      <c r="E19" s="24">
        <v>-5800</v>
      </c>
      <c r="F19" s="24">
        <v>-5800</v>
      </c>
      <c r="G19" s="24">
        <v>-5800</v>
      </c>
      <c r="H19" s="24">
        <v>-5800</v>
      </c>
      <c r="I19" s="24">
        <v>-5800</v>
      </c>
      <c r="J19" s="24">
        <v>-5800</v>
      </c>
      <c r="K19" s="24">
        <v>-5800</v>
      </c>
      <c r="L19" s="24">
        <v>-5800</v>
      </c>
      <c r="M19" s="24">
        <v>-5800</v>
      </c>
      <c r="N19" s="24">
        <v>-5800</v>
      </c>
      <c r="O19" s="24">
        <v>-5800</v>
      </c>
      <c r="P19" s="46">
        <v>-5800</v>
      </c>
      <c r="S19" s="3"/>
      <c r="Y19" s="119" t="s">
        <v>63</v>
      </c>
      <c r="Z19" s="120">
        <f>-190.4*0.27</f>
        <v>-51.408000000000008</v>
      </c>
      <c r="AA19" s="132"/>
      <c r="AB19" s="133"/>
      <c r="AC19" s="119"/>
      <c r="AD19" s="127"/>
      <c r="AE19" s="132"/>
      <c r="AF19" s="133"/>
      <c r="AG19" s="119"/>
      <c r="AH19" s="127"/>
      <c r="AI19" s="132"/>
      <c r="AJ19" s="133"/>
      <c r="AK19" s="119"/>
      <c r="AL19" s="127"/>
      <c r="AM19" s="132"/>
      <c r="AN19" s="133"/>
      <c r="AO19" s="119"/>
      <c r="AP19" s="127"/>
      <c r="AQ19" s="132"/>
      <c r="AR19" s="133"/>
      <c r="AS19" s="119"/>
      <c r="AT19" s="127"/>
      <c r="AU19" s="132"/>
      <c r="AV19" s="133"/>
      <c r="AW19" s="119"/>
      <c r="AX19" s="127"/>
    </row>
    <row r="20" spans="1:60" x14ac:dyDescent="0.25">
      <c r="A20" s="31" t="s">
        <v>64</v>
      </c>
      <c r="B20" s="80">
        <f>Z31</f>
        <v>-1730.8829999999998</v>
      </c>
      <c r="C20" s="25">
        <f>Z31</f>
        <v>-1730.8829999999998</v>
      </c>
      <c r="D20" s="25">
        <f>Z31</f>
        <v>-1730.8829999999998</v>
      </c>
      <c r="E20" s="25">
        <f>Z31</f>
        <v>-1730.8829999999998</v>
      </c>
      <c r="F20" s="25">
        <f>Z31</f>
        <v>-1730.8829999999998</v>
      </c>
      <c r="G20" s="25">
        <f>Z31</f>
        <v>-1730.8829999999998</v>
      </c>
      <c r="H20" s="25">
        <f>Z31</f>
        <v>-1730.8829999999998</v>
      </c>
      <c r="I20" s="25">
        <f>Z31</f>
        <v>-1730.8829999999998</v>
      </c>
      <c r="J20" s="25">
        <f>Z31</f>
        <v>-1730.8829999999998</v>
      </c>
      <c r="K20" s="25">
        <f>Z31</f>
        <v>-1730.8829999999998</v>
      </c>
      <c r="L20" s="25">
        <f>Z31</f>
        <v>-1730.8829999999998</v>
      </c>
      <c r="M20" s="25">
        <f>Z31</f>
        <v>-1730.8829999999998</v>
      </c>
      <c r="N20" s="25">
        <f>Z31</f>
        <v>-1730.8829999999998</v>
      </c>
      <c r="O20" s="25">
        <f>Z31</f>
        <v>-1730.8829999999998</v>
      </c>
      <c r="P20" s="47">
        <f>Z31</f>
        <v>-1730.8829999999998</v>
      </c>
      <c r="Y20" s="119" t="s">
        <v>65</v>
      </c>
      <c r="Z20" s="120">
        <v>-189</v>
      </c>
      <c r="AA20" s="132"/>
      <c r="AB20" s="133"/>
      <c r="AC20" s="119"/>
      <c r="AD20" s="127"/>
      <c r="AE20" s="132"/>
      <c r="AF20" s="133"/>
      <c r="AG20" s="119"/>
      <c r="AH20" s="127"/>
      <c r="AI20" s="132"/>
      <c r="AJ20" s="133"/>
      <c r="AK20" s="119"/>
      <c r="AL20" s="127"/>
      <c r="AM20" s="132"/>
      <c r="AN20" s="133"/>
      <c r="AO20" s="119"/>
      <c r="AP20" s="127"/>
      <c r="AQ20" s="132"/>
      <c r="AR20" s="133"/>
      <c r="AS20" s="119"/>
      <c r="AT20" s="127"/>
      <c r="AU20" s="132"/>
      <c r="AV20" s="133"/>
      <c r="AW20" s="119"/>
      <c r="AX20" s="127"/>
    </row>
    <row r="21" spans="1:60" x14ac:dyDescent="0.25">
      <c r="A21" s="31" t="s">
        <v>66</v>
      </c>
      <c r="B21" s="80">
        <f>AB31</f>
        <v>-1341.1200000000001</v>
      </c>
      <c r="C21" s="25">
        <f>AD31</f>
        <v>-1341.1200000000001</v>
      </c>
      <c r="D21" s="25">
        <f>AF31</f>
        <v>-1341.1200000000001</v>
      </c>
      <c r="E21" s="25">
        <f>AH31</f>
        <v>-1341.1200000000001</v>
      </c>
      <c r="F21" s="25">
        <f>AJ31</f>
        <v>-1341.1200000000001</v>
      </c>
      <c r="G21" s="25">
        <f>AL31</f>
        <v>-1341.1200000000001</v>
      </c>
      <c r="H21" s="25">
        <f>AN31</f>
        <v>-1341.1200000000001</v>
      </c>
      <c r="I21" s="25">
        <f>AP31</f>
        <v>-1341.1200000000001</v>
      </c>
      <c r="J21" s="25">
        <f>AR31</f>
        <v>-1341.1200000000001</v>
      </c>
      <c r="K21" s="25">
        <f>AT31</f>
        <v>-1341.1200000000001</v>
      </c>
      <c r="L21" s="25">
        <f>AV31</f>
        <v>-1341.1200000000001</v>
      </c>
      <c r="M21" s="25">
        <f>AX31</f>
        <v>-1341.1200000000001</v>
      </c>
      <c r="N21" s="25">
        <f>M21</f>
        <v>-1341.1200000000001</v>
      </c>
      <c r="O21" s="25">
        <f>N21</f>
        <v>-1341.1200000000001</v>
      </c>
      <c r="P21" s="47">
        <f>O21</f>
        <v>-1341.1200000000001</v>
      </c>
      <c r="R21" s="2"/>
      <c r="Y21" s="119" t="s">
        <v>67</v>
      </c>
      <c r="Z21" s="120">
        <f>-163.86/4</f>
        <v>-40.965000000000003</v>
      </c>
      <c r="AA21" s="132"/>
      <c r="AB21" s="133"/>
      <c r="AC21" s="119"/>
      <c r="AD21" s="127"/>
      <c r="AE21" s="132"/>
      <c r="AF21" s="133"/>
      <c r="AG21" s="119"/>
      <c r="AH21" s="127"/>
      <c r="AI21" s="132"/>
      <c r="AJ21" s="133"/>
      <c r="AK21" s="119"/>
      <c r="AL21" s="127"/>
      <c r="AM21" s="132"/>
      <c r="AN21" s="133"/>
      <c r="AO21" s="119"/>
      <c r="AP21" s="127"/>
      <c r="AQ21" s="132"/>
      <c r="AR21" s="133"/>
      <c r="AS21" s="119"/>
      <c r="AT21" s="127"/>
      <c r="AU21" s="132"/>
      <c r="AV21" s="133"/>
      <c r="AW21" s="119"/>
      <c r="AX21" s="127"/>
    </row>
    <row r="22" spans="1:60" x14ac:dyDescent="0.25">
      <c r="A22" s="31" t="s">
        <v>68</v>
      </c>
      <c r="B22" s="80">
        <f>B77</f>
        <v>-4060</v>
      </c>
      <c r="C22" s="8">
        <f>D77</f>
        <v>-4060</v>
      </c>
      <c r="D22" s="8">
        <f>F77</f>
        <v>-6660</v>
      </c>
      <c r="E22" s="8">
        <f>H77</f>
        <v>-6660</v>
      </c>
      <c r="F22" s="8">
        <f>J77</f>
        <v>-6660</v>
      </c>
      <c r="G22" s="8">
        <f>L77</f>
        <v>-6660</v>
      </c>
      <c r="H22" s="8">
        <f>N77</f>
        <v>-6660</v>
      </c>
      <c r="I22" s="8">
        <f>P77</f>
        <v>-6660</v>
      </c>
      <c r="J22" s="8">
        <f>R77</f>
        <v>-6660</v>
      </c>
      <c r="K22" s="8">
        <f>T77</f>
        <v>-6660</v>
      </c>
      <c r="L22" s="8">
        <f>V77</f>
        <v>-6660</v>
      </c>
      <c r="M22" s="8">
        <f>X77</f>
        <v>-6660</v>
      </c>
      <c r="N22" s="8">
        <f>M22-2600-530</f>
        <v>-9790</v>
      </c>
      <c r="O22" s="8">
        <f>N22-1500</f>
        <v>-11290</v>
      </c>
      <c r="P22" s="9">
        <f>O22-2600</f>
        <v>-13890</v>
      </c>
      <c r="Y22" s="119"/>
      <c r="Z22" s="120"/>
      <c r="AA22" s="132"/>
      <c r="AB22" s="133"/>
      <c r="AC22" s="119"/>
      <c r="AD22" s="127"/>
      <c r="AE22" s="132"/>
      <c r="AF22" s="133"/>
      <c r="AG22" s="119"/>
      <c r="AH22" s="127"/>
      <c r="AI22" s="132"/>
      <c r="AJ22" s="133"/>
      <c r="AK22" s="119"/>
      <c r="AL22" s="127"/>
      <c r="AM22" s="132"/>
      <c r="AN22" s="133"/>
      <c r="AO22" s="119"/>
      <c r="AP22" s="127"/>
      <c r="AQ22" s="132"/>
      <c r="AR22" s="133"/>
      <c r="AS22" s="119"/>
      <c r="AT22" s="127"/>
      <c r="AU22" s="132"/>
      <c r="AV22" s="133"/>
      <c r="AW22" s="119"/>
      <c r="AX22" s="127"/>
    </row>
    <row r="23" spans="1:60" x14ac:dyDescent="0.25">
      <c r="A23" s="31" t="s">
        <v>69</v>
      </c>
      <c r="B23" s="80">
        <f>C77</f>
        <v>-1040</v>
      </c>
      <c r="C23" s="8">
        <f>E77</f>
        <v>-1040</v>
      </c>
      <c r="D23" s="8">
        <f>G77</f>
        <v>-1440</v>
      </c>
      <c r="E23" s="8">
        <f>I77</f>
        <v>-1440</v>
      </c>
      <c r="F23" s="8">
        <f>K77</f>
        <v>-1440</v>
      </c>
      <c r="G23" s="8">
        <f>M77</f>
        <v>-1440</v>
      </c>
      <c r="H23" s="8">
        <f>O77</f>
        <v>-1440</v>
      </c>
      <c r="I23" s="8">
        <f>Q77</f>
        <v>-1440</v>
      </c>
      <c r="J23" s="8">
        <f>S77</f>
        <v>-1440</v>
      </c>
      <c r="K23" s="8">
        <f>U77</f>
        <v>-1440</v>
      </c>
      <c r="L23" s="8">
        <f>W77</f>
        <v>-1440</v>
      </c>
      <c r="M23" s="8">
        <f>Y77</f>
        <v>-1440</v>
      </c>
      <c r="N23" s="8">
        <f>M23-400-120</f>
        <v>-1960</v>
      </c>
      <c r="O23" s="8">
        <f>N23-300</f>
        <v>-2260</v>
      </c>
      <c r="P23" s="9">
        <f>O23-400</f>
        <v>-2660</v>
      </c>
      <c r="Q23" s="2"/>
      <c r="Y23" s="119"/>
      <c r="Z23" s="120"/>
      <c r="AA23" s="132"/>
      <c r="AB23" s="133"/>
      <c r="AC23" s="119"/>
      <c r="AD23" s="127"/>
      <c r="AE23" s="132"/>
      <c r="AF23" s="133"/>
      <c r="AG23" s="119"/>
      <c r="AH23" s="127"/>
      <c r="AI23" s="132"/>
      <c r="AJ23" s="133"/>
      <c r="AK23" s="119"/>
      <c r="AL23" s="127"/>
      <c r="AM23" s="132"/>
      <c r="AN23" s="133"/>
      <c r="AO23" s="119"/>
      <c r="AP23" s="127"/>
      <c r="AQ23" s="132"/>
      <c r="AR23" s="133"/>
      <c r="AS23" s="119"/>
      <c r="AT23" s="127"/>
      <c r="AU23" s="132"/>
      <c r="AV23" s="133"/>
      <c r="AW23" s="119"/>
      <c r="AX23" s="127"/>
    </row>
    <row r="24" spans="1:60" ht="15.75" thickBot="1" x14ac:dyDescent="0.3">
      <c r="A24" s="32" t="s">
        <v>126</v>
      </c>
      <c r="B24" s="8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2"/>
      <c r="Q24" s="186" t="s">
        <v>70</v>
      </c>
      <c r="R24" s="186" t="s">
        <v>71</v>
      </c>
      <c r="T24" s="39" t="s">
        <v>72</v>
      </c>
      <c r="U24" s="39" t="s">
        <v>73</v>
      </c>
      <c r="Y24" s="119"/>
      <c r="Z24" s="120"/>
      <c r="AA24" s="132"/>
      <c r="AB24" s="133"/>
      <c r="AC24" s="119"/>
      <c r="AD24" s="127"/>
      <c r="AE24" s="132"/>
      <c r="AF24" s="133"/>
      <c r="AG24" s="119"/>
      <c r="AH24" s="127"/>
      <c r="AI24" s="132"/>
      <c r="AJ24" s="133"/>
      <c r="AK24" s="119"/>
      <c r="AL24" s="127"/>
      <c r="AM24" s="132"/>
      <c r="AN24" s="133"/>
      <c r="AO24" s="119"/>
      <c r="AP24" s="127"/>
      <c r="AQ24" s="132"/>
      <c r="AR24" s="133"/>
      <c r="AS24" s="119"/>
      <c r="AT24" s="127"/>
      <c r="AU24" s="132"/>
      <c r="AV24" s="133"/>
      <c r="AW24" s="119"/>
      <c r="AX24" s="127"/>
    </row>
    <row r="25" spans="1:60" ht="15.75" thickBot="1" x14ac:dyDescent="0.3">
      <c r="A25" s="36" t="s">
        <v>74</v>
      </c>
      <c r="B25" s="37">
        <f t="shared" ref="B25:P25" si="9">SUM(B18:B24)</f>
        <v>19119.838899999999</v>
      </c>
      <c r="C25" s="37">
        <f t="shared" si="9"/>
        <v>6377.4889000000003</v>
      </c>
      <c r="D25" s="37">
        <f t="shared" si="9"/>
        <v>3883.2389000000003</v>
      </c>
      <c r="E25" s="37">
        <f t="shared" si="9"/>
        <v>4388.9889000000003</v>
      </c>
      <c r="F25" s="37">
        <f t="shared" si="9"/>
        <v>4894.7389000000003</v>
      </c>
      <c r="G25" s="37">
        <f t="shared" si="9"/>
        <v>5400.4889000000003</v>
      </c>
      <c r="H25" s="37">
        <f t="shared" si="9"/>
        <v>5906.2389000000003</v>
      </c>
      <c r="I25" s="37">
        <f t="shared" si="9"/>
        <v>6411.9889000000003</v>
      </c>
      <c r="J25" s="37">
        <f t="shared" si="9"/>
        <v>6917.7389000000003</v>
      </c>
      <c r="K25" s="37">
        <f t="shared" si="9"/>
        <v>7423.4888999999985</v>
      </c>
      <c r="L25" s="37">
        <f t="shared" si="9"/>
        <v>7929.2388999999985</v>
      </c>
      <c r="M25" s="37">
        <f t="shared" si="9"/>
        <v>8434.9889000000003</v>
      </c>
      <c r="N25" s="37">
        <f t="shared" si="9"/>
        <v>5206.5888999999988</v>
      </c>
      <c r="O25" s="37">
        <f t="shared" si="9"/>
        <v>8464.0888999999988</v>
      </c>
      <c r="P25" s="38">
        <f t="shared" si="9"/>
        <v>10521.588899999999</v>
      </c>
      <c r="Q25" s="187">
        <f>SUM(B25:M25)</f>
        <v>87088.46679999998</v>
      </c>
      <c r="R25" s="187">
        <f>Q25/12</f>
        <v>7257.3722333333317</v>
      </c>
      <c r="T25" s="188">
        <f>R25</f>
        <v>7257.3722333333317</v>
      </c>
      <c r="U25" s="188">
        <f>((T25*12)-((((T25*12)-9984)*0.35)))/12</f>
        <v>5008.491951666666</v>
      </c>
      <c r="Y25" s="119"/>
      <c r="Z25" s="120"/>
      <c r="AA25" s="132"/>
      <c r="AB25" s="133"/>
      <c r="AC25" s="119"/>
      <c r="AD25" s="127"/>
      <c r="AE25" s="132"/>
      <c r="AF25" s="133"/>
      <c r="AG25" s="119"/>
      <c r="AH25" s="127"/>
      <c r="AI25" s="132"/>
      <c r="AJ25" s="133"/>
      <c r="AK25" s="119"/>
      <c r="AL25" s="127"/>
      <c r="AM25" s="132"/>
      <c r="AN25" s="133"/>
      <c r="AO25" s="119"/>
      <c r="AP25" s="127"/>
      <c r="AQ25" s="132"/>
      <c r="AR25" s="133"/>
      <c r="AS25" s="119"/>
      <c r="AT25" s="127"/>
      <c r="AU25" s="132"/>
      <c r="AV25" s="133"/>
      <c r="AW25" s="119"/>
      <c r="AX25" s="127"/>
    </row>
    <row r="26" spans="1:60" x14ac:dyDescent="0.25">
      <c r="Q26" s="2"/>
      <c r="Y26" s="119"/>
      <c r="Z26" s="120"/>
      <c r="AA26" s="132"/>
      <c r="AB26" s="133"/>
      <c r="AC26" s="119"/>
      <c r="AD26" s="127"/>
      <c r="AE26" s="132"/>
      <c r="AF26" s="133"/>
      <c r="AG26" s="119"/>
      <c r="AH26" s="127"/>
      <c r="AI26" s="132"/>
      <c r="AJ26" s="133"/>
      <c r="AK26" s="119"/>
      <c r="AL26" s="127"/>
      <c r="AM26" s="132"/>
      <c r="AN26" s="133"/>
      <c r="AO26" s="119"/>
      <c r="AP26" s="127"/>
      <c r="AQ26" s="132"/>
      <c r="AR26" s="133"/>
      <c r="AS26" s="119"/>
      <c r="AT26" s="127"/>
      <c r="AU26" s="132"/>
      <c r="AV26" s="133"/>
      <c r="AW26" s="119"/>
      <c r="AX26" s="127"/>
    </row>
    <row r="27" spans="1:60" x14ac:dyDescent="0.25">
      <c r="Q27" s="3"/>
      <c r="R27" s="1"/>
      <c r="T27" s="39" t="s">
        <v>75</v>
      </c>
      <c r="U27" s="188">
        <f>T25-U25</f>
        <v>2248.8802816666657</v>
      </c>
      <c r="Y27" s="119"/>
      <c r="Z27" s="120"/>
      <c r="AA27" s="132"/>
      <c r="AB27" s="133"/>
      <c r="AC27" s="119"/>
      <c r="AD27" s="127"/>
      <c r="AE27" s="132"/>
      <c r="AF27" s="133"/>
      <c r="AG27" s="119"/>
      <c r="AH27" s="127"/>
      <c r="AI27" s="132"/>
      <c r="AJ27" s="133"/>
      <c r="AK27" s="119"/>
      <c r="AL27" s="127"/>
      <c r="AM27" s="132"/>
      <c r="AN27" s="133"/>
      <c r="AO27" s="119"/>
      <c r="AP27" s="127"/>
      <c r="AQ27" s="132"/>
      <c r="AR27" s="133"/>
      <c r="AS27" s="119"/>
      <c r="AT27" s="127"/>
      <c r="AU27" s="132"/>
      <c r="AV27" s="133"/>
      <c r="AW27" s="119"/>
      <c r="AX27" s="127"/>
    </row>
    <row r="28" spans="1:60" x14ac:dyDescent="0.25">
      <c r="J28" s="5"/>
      <c r="K28" s="5"/>
      <c r="R28" s="4"/>
      <c r="T28" s="39" t="s">
        <v>76</v>
      </c>
      <c r="U28" s="189">
        <f>12*U27</f>
        <v>26986.563379999989</v>
      </c>
      <c r="Y28" s="119"/>
      <c r="Z28" s="120"/>
      <c r="AA28" s="132"/>
      <c r="AB28" s="133"/>
      <c r="AC28" s="119"/>
      <c r="AD28" s="127"/>
      <c r="AE28" s="132"/>
      <c r="AF28" s="133"/>
      <c r="AG28" s="119"/>
      <c r="AH28" s="127"/>
      <c r="AI28" s="132"/>
      <c r="AJ28" s="133"/>
      <c r="AK28" s="119"/>
      <c r="AL28" s="127"/>
      <c r="AM28" s="132"/>
      <c r="AN28" s="133"/>
      <c r="AO28" s="119"/>
      <c r="AP28" s="127"/>
      <c r="AQ28" s="132"/>
      <c r="AR28" s="133"/>
      <c r="AS28" s="119"/>
      <c r="AT28" s="127"/>
      <c r="AU28" s="132"/>
      <c r="AV28" s="133"/>
      <c r="AW28" s="119"/>
      <c r="AX28" s="127"/>
    </row>
    <row r="29" spans="1:60" x14ac:dyDescent="0.25">
      <c r="J29" s="71"/>
      <c r="Q29" s="1"/>
      <c r="T29" s="39" t="s">
        <v>114</v>
      </c>
      <c r="U29" s="190">
        <f>Q16-U28</f>
        <v>-27157.534879999988</v>
      </c>
      <c r="Y29" s="119"/>
      <c r="Z29" s="120"/>
      <c r="AA29" s="132"/>
      <c r="AB29" s="136"/>
      <c r="AC29" s="119"/>
      <c r="AD29" s="129"/>
      <c r="AE29" s="132"/>
      <c r="AF29" s="136"/>
      <c r="AG29" s="119"/>
      <c r="AH29" s="129"/>
      <c r="AI29" s="132"/>
      <c r="AJ29" s="136"/>
      <c r="AK29" s="119"/>
      <c r="AL29" s="129"/>
      <c r="AM29" s="132"/>
      <c r="AN29" s="136"/>
      <c r="AO29" s="119"/>
      <c r="AP29" s="129"/>
      <c r="AQ29" s="132"/>
      <c r="AR29" s="136"/>
      <c r="AS29" s="119"/>
      <c r="AT29" s="129"/>
      <c r="AU29" s="132"/>
      <c r="AV29" s="136"/>
      <c r="AW29" s="119"/>
      <c r="AX29" s="129"/>
    </row>
    <row r="30" spans="1:60" ht="15.75" thickBot="1" x14ac:dyDescent="0.3">
      <c r="J30" s="71"/>
      <c r="Q30" s="4"/>
      <c r="T30" s="191" t="s">
        <v>124</v>
      </c>
      <c r="Y30" s="124"/>
      <c r="Z30" s="125"/>
      <c r="AA30" s="132"/>
      <c r="AB30" s="133"/>
      <c r="AC30" s="119"/>
      <c r="AD30" s="127"/>
      <c r="AE30" s="132"/>
      <c r="AF30" s="133"/>
      <c r="AG30" s="119"/>
      <c r="AH30" s="127"/>
      <c r="AI30" s="132"/>
      <c r="AJ30" s="133"/>
      <c r="AK30" s="119"/>
      <c r="AL30" s="127"/>
      <c r="AM30" s="132"/>
      <c r="AN30" s="133"/>
      <c r="AO30" s="119"/>
      <c r="AP30" s="127"/>
      <c r="AQ30" s="132"/>
      <c r="AR30" s="133"/>
      <c r="AS30" s="119"/>
      <c r="AT30" s="127"/>
      <c r="AU30" s="132"/>
      <c r="AV30" s="133"/>
      <c r="AW30" s="119"/>
      <c r="AX30" s="127"/>
    </row>
    <row r="31" spans="1:60" ht="15.75" thickBot="1" x14ac:dyDescent="0.3">
      <c r="J31" s="71"/>
      <c r="Y31" s="41"/>
      <c r="Z31" s="42">
        <f>SUM(Z3:Z30)</f>
        <v>-1730.8829999999998</v>
      </c>
      <c r="AA31" s="41"/>
      <c r="AB31" s="42">
        <f>SUM(AB3:AB30)</f>
        <v>-1341.1200000000001</v>
      </c>
      <c r="AC31" s="42"/>
      <c r="AD31" s="42">
        <f>SUM(AD3:AD30)</f>
        <v>-1341.1200000000001</v>
      </c>
      <c r="AE31" s="42"/>
      <c r="AF31" s="42">
        <f>SUM(AF3:AF30)</f>
        <v>-1341.1200000000001</v>
      </c>
      <c r="AG31" s="42"/>
      <c r="AH31" s="42">
        <f>SUM(AH3:AH30)</f>
        <v>-1341.1200000000001</v>
      </c>
      <c r="AI31" s="42"/>
      <c r="AJ31" s="42">
        <f>SUM(AJ3:AJ30)</f>
        <v>-1341.1200000000001</v>
      </c>
      <c r="AK31" s="42"/>
      <c r="AL31" s="42">
        <f>SUM(AL3:AL30)</f>
        <v>-1341.1200000000001</v>
      </c>
      <c r="AM31" s="42"/>
      <c r="AN31" s="42">
        <f>SUM(AN3:AN30)</f>
        <v>-1341.1200000000001</v>
      </c>
      <c r="AO31" s="42"/>
      <c r="AP31" s="42">
        <f>SUM(AP3:AP30)</f>
        <v>-1341.1200000000001</v>
      </c>
      <c r="AQ31" s="42"/>
      <c r="AR31" s="42">
        <f>SUM(AR3:AR30)</f>
        <v>-1341.1200000000001</v>
      </c>
      <c r="AS31" s="42"/>
      <c r="AT31" s="42">
        <f>SUM(AT3:AT30)</f>
        <v>-1341.1200000000001</v>
      </c>
      <c r="AU31" s="42"/>
      <c r="AV31" s="42">
        <f>SUM(AV3:AV30)</f>
        <v>-1341.1200000000001</v>
      </c>
      <c r="AW31" s="42"/>
      <c r="AX31" s="42">
        <f>SUM(AX3:AX30)</f>
        <v>-1341.1200000000001</v>
      </c>
    </row>
    <row r="32" spans="1:60" ht="15.75" thickBot="1" x14ac:dyDescent="0.3">
      <c r="J32" s="71"/>
      <c r="Y32" s="82"/>
      <c r="Z32" s="109"/>
      <c r="AA32" s="82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73" x14ac:dyDescent="0.25">
      <c r="A33" s="30" t="s">
        <v>109</v>
      </c>
      <c r="B33" s="90" t="s">
        <v>78</v>
      </c>
      <c r="C33" s="91"/>
      <c r="D33" s="92"/>
      <c r="E33" s="91"/>
      <c r="F33" s="91"/>
      <c r="G33" s="93"/>
      <c r="H33" s="90" t="s">
        <v>79</v>
      </c>
      <c r="I33" s="91"/>
      <c r="J33" s="92"/>
      <c r="K33" s="91"/>
      <c r="L33" s="91"/>
      <c r="M33" s="93"/>
      <c r="N33" s="90" t="s">
        <v>80</v>
      </c>
      <c r="O33" s="91"/>
      <c r="P33" s="92"/>
      <c r="Q33" s="91"/>
      <c r="R33" s="91"/>
      <c r="S33" s="93"/>
      <c r="T33" s="90" t="s">
        <v>81</v>
      </c>
      <c r="U33" s="91"/>
      <c r="V33" s="92"/>
      <c r="W33" s="91"/>
      <c r="X33" s="91"/>
      <c r="Y33" s="93"/>
      <c r="Z33" s="90" t="s">
        <v>82</v>
      </c>
      <c r="AA33" s="91"/>
      <c r="AB33" s="92"/>
      <c r="AC33" s="105"/>
      <c r="AD33" s="105"/>
      <c r="AE33" s="106"/>
      <c r="AF33" s="107" t="s">
        <v>83</v>
      </c>
      <c r="AG33" s="105"/>
      <c r="AH33" s="108"/>
      <c r="AI33" s="105"/>
      <c r="AJ33" s="105"/>
      <c r="AK33" s="106"/>
      <c r="AL33" s="107" t="s">
        <v>84</v>
      </c>
      <c r="AM33" s="105"/>
      <c r="AN33" s="108"/>
      <c r="AO33" s="105"/>
      <c r="AP33" s="105"/>
      <c r="AQ33" s="106"/>
      <c r="AR33" s="107" t="s">
        <v>85</v>
      </c>
      <c r="AS33" s="105"/>
      <c r="AT33" s="108"/>
      <c r="AU33" s="105"/>
      <c r="AV33" s="105"/>
      <c r="AW33" s="106"/>
      <c r="AX33" s="107" t="s">
        <v>86</v>
      </c>
      <c r="AY33" s="105"/>
      <c r="AZ33" s="108"/>
      <c r="BA33" s="105"/>
      <c r="BB33" s="105"/>
      <c r="BC33" s="106"/>
      <c r="BD33" s="107" t="s">
        <v>87</v>
      </c>
      <c r="BE33" s="105"/>
      <c r="BF33" s="108"/>
      <c r="BG33" s="105"/>
      <c r="BH33" s="105"/>
      <c r="BI33" s="93"/>
      <c r="BJ33" s="90" t="s">
        <v>88</v>
      </c>
      <c r="BK33" s="91"/>
      <c r="BL33" s="92"/>
      <c r="BM33" s="91"/>
      <c r="BN33" s="91"/>
      <c r="BO33" s="93"/>
      <c r="BP33" s="90" t="s">
        <v>89</v>
      </c>
      <c r="BQ33" s="91"/>
      <c r="BR33" s="92"/>
      <c r="BS33" s="91"/>
      <c r="BT33" s="91"/>
      <c r="BU33" s="93"/>
    </row>
    <row r="34" spans="1:73" ht="15.75" thickBot="1" x14ac:dyDescent="0.3">
      <c r="A34" s="96"/>
      <c r="B34" s="94" t="s">
        <v>117</v>
      </c>
      <c r="C34" s="89" t="s">
        <v>118</v>
      </c>
      <c r="D34" s="89" t="s">
        <v>119</v>
      </c>
      <c r="E34" s="89" t="s">
        <v>110</v>
      </c>
      <c r="F34" s="113" t="s">
        <v>122</v>
      </c>
      <c r="G34" s="95" t="s">
        <v>120</v>
      </c>
      <c r="H34" s="94" t="s">
        <v>117</v>
      </c>
      <c r="I34" s="89" t="s">
        <v>118</v>
      </c>
      <c r="J34" s="89" t="s">
        <v>119</v>
      </c>
      <c r="K34" s="89" t="s">
        <v>110</v>
      </c>
      <c r="L34" s="113" t="s">
        <v>122</v>
      </c>
      <c r="M34" s="95" t="s">
        <v>120</v>
      </c>
      <c r="N34" s="94" t="s">
        <v>117</v>
      </c>
      <c r="O34" s="89" t="s">
        <v>118</v>
      </c>
      <c r="P34" s="89" t="s">
        <v>119</v>
      </c>
      <c r="Q34" s="89" t="s">
        <v>110</v>
      </c>
      <c r="R34" s="113" t="s">
        <v>122</v>
      </c>
      <c r="S34" s="95" t="s">
        <v>120</v>
      </c>
      <c r="T34" s="94" t="s">
        <v>117</v>
      </c>
      <c r="U34" s="89" t="s">
        <v>118</v>
      </c>
      <c r="V34" s="89" t="s">
        <v>119</v>
      </c>
      <c r="W34" s="89" t="s">
        <v>110</v>
      </c>
      <c r="X34" s="113" t="s">
        <v>122</v>
      </c>
      <c r="Y34" s="95" t="s">
        <v>120</v>
      </c>
      <c r="Z34" s="94" t="s">
        <v>117</v>
      </c>
      <c r="AA34" s="89" t="s">
        <v>118</v>
      </c>
      <c r="AB34" s="89" t="s">
        <v>119</v>
      </c>
      <c r="AC34" s="89" t="s">
        <v>110</v>
      </c>
      <c r="AD34" s="113" t="s">
        <v>122</v>
      </c>
      <c r="AE34" s="95" t="s">
        <v>120</v>
      </c>
      <c r="AF34" s="94" t="s">
        <v>117</v>
      </c>
      <c r="AG34" s="89" t="s">
        <v>118</v>
      </c>
      <c r="AH34" s="89" t="s">
        <v>119</v>
      </c>
      <c r="AI34" s="89" t="s">
        <v>110</v>
      </c>
      <c r="AJ34" s="113" t="s">
        <v>122</v>
      </c>
      <c r="AK34" s="95" t="s">
        <v>120</v>
      </c>
      <c r="AL34" s="94" t="s">
        <v>117</v>
      </c>
      <c r="AM34" s="89" t="s">
        <v>118</v>
      </c>
      <c r="AN34" s="89" t="s">
        <v>119</v>
      </c>
      <c r="AO34" s="89" t="s">
        <v>110</v>
      </c>
      <c r="AP34" s="113" t="s">
        <v>122</v>
      </c>
      <c r="AQ34" s="95" t="s">
        <v>120</v>
      </c>
      <c r="AR34" s="94" t="s">
        <v>117</v>
      </c>
      <c r="AS34" s="89" t="s">
        <v>118</v>
      </c>
      <c r="AT34" s="89" t="s">
        <v>119</v>
      </c>
      <c r="AU34" s="89" t="s">
        <v>110</v>
      </c>
      <c r="AV34" s="113" t="s">
        <v>122</v>
      </c>
      <c r="AW34" s="95" t="s">
        <v>120</v>
      </c>
      <c r="AX34" s="94" t="s">
        <v>117</v>
      </c>
      <c r="AY34" s="89" t="s">
        <v>118</v>
      </c>
      <c r="AZ34" s="89" t="s">
        <v>119</v>
      </c>
      <c r="BA34" s="89" t="s">
        <v>110</v>
      </c>
      <c r="BB34" s="113" t="s">
        <v>122</v>
      </c>
      <c r="BC34" s="95" t="s">
        <v>120</v>
      </c>
      <c r="BD34" s="94" t="s">
        <v>117</v>
      </c>
      <c r="BE34" s="89" t="s">
        <v>118</v>
      </c>
      <c r="BF34" s="89" t="s">
        <v>119</v>
      </c>
      <c r="BG34" s="89" t="s">
        <v>110</v>
      </c>
      <c r="BH34" s="113" t="s">
        <v>122</v>
      </c>
      <c r="BI34" s="95" t="s">
        <v>120</v>
      </c>
      <c r="BJ34" s="94" t="s">
        <v>117</v>
      </c>
      <c r="BK34" s="89" t="s">
        <v>118</v>
      </c>
      <c r="BL34" s="89" t="s">
        <v>119</v>
      </c>
      <c r="BM34" s="89" t="s">
        <v>110</v>
      </c>
      <c r="BN34" s="113" t="s">
        <v>122</v>
      </c>
      <c r="BO34" s="95" t="s">
        <v>120</v>
      </c>
      <c r="BP34" s="94" t="s">
        <v>117</v>
      </c>
      <c r="BQ34" s="89" t="s">
        <v>118</v>
      </c>
      <c r="BR34" s="89" t="s">
        <v>119</v>
      </c>
      <c r="BS34" s="89" t="s">
        <v>110</v>
      </c>
      <c r="BT34" s="113" t="s">
        <v>122</v>
      </c>
      <c r="BU34" s="95" t="s">
        <v>120</v>
      </c>
    </row>
    <row r="35" spans="1:73" s="2" customFormat="1" x14ac:dyDescent="0.25">
      <c r="A35" s="97"/>
      <c r="B35" s="137">
        <f>B7*B6</f>
        <v>22610</v>
      </c>
      <c r="C35" s="138">
        <f>(B7-125)*129</f>
        <v>8385</v>
      </c>
      <c r="D35" s="138">
        <v>99</v>
      </c>
      <c r="E35" s="138">
        <v>59.99</v>
      </c>
      <c r="F35" s="138">
        <v>-150</v>
      </c>
      <c r="G35" s="139">
        <v>-25</v>
      </c>
      <c r="H35" s="146">
        <f>C6*C7</f>
        <v>23205</v>
      </c>
      <c r="I35" s="147">
        <f>(C7-B7)*129</f>
        <v>645</v>
      </c>
      <c r="J35" s="147">
        <v>99</v>
      </c>
      <c r="K35" s="147">
        <v>59.99</v>
      </c>
      <c r="L35" s="147">
        <v>-150</v>
      </c>
      <c r="M35" s="148">
        <v>-25</v>
      </c>
      <c r="N35" s="137">
        <f>D6*D7</f>
        <v>23800</v>
      </c>
      <c r="O35" s="138">
        <f>(D7-C7)*129</f>
        <v>645</v>
      </c>
      <c r="P35" s="138">
        <v>99</v>
      </c>
      <c r="Q35" s="138">
        <v>59.99</v>
      </c>
      <c r="R35" s="138">
        <v>-150</v>
      </c>
      <c r="S35" s="139">
        <v>-25</v>
      </c>
      <c r="T35" s="146">
        <f>E6*E7</f>
        <v>24395</v>
      </c>
      <c r="U35" s="147">
        <f>(E7-D7)*129</f>
        <v>645</v>
      </c>
      <c r="V35" s="147">
        <v>99</v>
      </c>
      <c r="W35" s="147">
        <v>59.99</v>
      </c>
      <c r="X35" s="147">
        <v>-150</v>
      </c>
      <c r="Y35" s="148">
        <v>-25</v>
      </c>
      <c r="Z35" s="137">
        <f>F6*F7</f>
        <v>24990</v>
      </c>
      <c r="AA35" s="138">
        <f>(F7-E7)*129</f>
        <v>645</v>
      </c>
      <c r="AB35" s="138">
        <v>99</v>
      </c>
      <c r="AC35" s="138">
        <v>59.99</v>
      </c>
      <c r="AD35" s="138">
        <v>-150</v>
      </c>
      <c r="AE35" s="139">
        <v>-25</v>
      </c>
      <c r="AF35" s="146">
        <f>G7*G6</f>
        <v>25585</v>
      </c>
      <c r="AG35" s="147">
        <f>(G7-F7)*129</f>
        <v>645</v>
      </c>
      <c r="AH35" s="147">
        <v>99</v>
      </c>
      <c r="AI35" s="147">
        <v>59.99</v>
      </c>
      <c r="AJ35" s="147">
        <v>-150</v>
      </c>
      <c r="AK35" s="148">
        <v>-25</v>
      </c>
      <c r="AL35" s="137">
        <f>H7*H6</f>
        <v>26180</v>
      </c>
      <c r="AM35" s="138">
        <f>(H7-G7)*129</f>
        <v>645</v>
      </c>
      <c r="AN35" s="138">
        <v>99</v>
      </c>
      <c r="AO35" s="138">
        <v>59.99</v>
      </c>
      <c r="AP35" s="138">
        <v>-150</v>
      </c>
      <c r="AQ35" s="139">
        <v>-25</v>
      </c>
      <c r="AR35" s="146">
        <f>I7*I6</f>
        <v>26775</v>
      </c>
      <c r="AS35" s="147">
        <f>(I7-H7)*129</f>
        <v>645</v>
      </c>
      <c r="AT35" s="147">
        <v>99</v>
      </c>
      <c r="AU35" s="147">
        <v>59.99</v>
      </c>
      <c r="AV35" s="147">
        <v>-150</v>
      </c>
      <c r="AW35" s="148">
        <v>-25</v>
      </c>
      <c r="AX35" s="137">
        <f>J7*J6</f>
        <v>27370</v>
      </c>
      <c r="AY35" s="138">
        <f>(J7-I7)*129</f>
        <v>645</v>
      </c>
      <c r="AZ35" s="138">
        <v>99</v>
      </c>
      <c r="BA35" s="138">
        <v>59.99</v>
      </c>
      <c r="BB35" s="138">
        <v>-150</v>
      </c>
      <c r="BC35" s="139">
        <v>-25</v>
      </c>
      <c r="BD35" s="146">
        <f>K7*K6</f>
        <v>27965</v>
      </c>
      <c r="BE35" s="147">
        <f>(K7-J7)*129</f>
        <v>645</v>
      </c>
      <c r="BF35" s="147">
        <v>99</v>
      </c>
      <c r="BG35" s="147">
        <v>59.99</v>
      </c>
      <c r="BH35" s="147">
        <v>-150</v>
      </c>
      <c r="BI35" s="148">
        <v>-25</v>
      </c>
      <c r="BJ35" s="137">
        <f>L7*L6</f>
        <v>28560</v>
      </c>
      <c r="BK35" s="138">
        <f>(L7-K7)*129</f>
        <v>645</v>
      </c>
      <c r="BL35" s="138">
        <v>99</v>
      </c>
      <c r="BM35" s="138">
        <v>59.99</v>
      </c>
      <c r="BN35" s="138">
        <v>-150</v>
      </c>
      <c r="BO35" s="139">
        <v>-25</v>
      </c>
      <c r="BP35" s="146">
        <f>M7*M6</f>
        <v>29155</v>
      </c>
      <c r="BQ35" s="147">
        <f>(M7-L7)*129</f>
        <v>645</v>
      </c>
      <c r="BR35" s="147">
        <v>99</v>
      </c>
      <c r="BS35" s="147">
        <v>59.99</v>
      </c>
      <c r="BT35" s="147">
        <v>-150</v>
      </c>
      <c r="BU35" s="148">
        <v>-25</v>
      </c>
    </row>
    <row r="36" spans="1:73" s="2" customFormat="1" x14ac:dyDescent="0.25">
      <c r="A36" s="98" t="s">
        <v>125</v>
      </c>
      <c r="B36" s="140"/>
      <c r="C36" s="141">
        <f>B7*50</f>
        <v>9500</v>
      </c>
      <c r="D36" s="141"/>
      <c r="E36" s="141"/>
      <c r="F36" s="120"/>
      <c r="G36" s="127">
        <f>-B7*21.01</f>
        <v>-3991.9</v>
      </c>
      <c r="H36" s="149"/>
      <c r="I36" s="150"/>
      <c r="J36" s="150"/>
      <c r="K36" s="150"/>
      <c r="L36" s="151"/>
      <c r="M36" s="133"/>
      <c r="N36" s="140"/>
      <c r="O36" s="141"/>
      <c r="P36" s="141"/>
      <c r="Q36" s="141"/>
      <c r="R36" s="120"/>
      <c r="S36" s="127"/>
      <c r="T36" s="149"/>
      <c r="U36" s="150"/>
      <c r="V36" s="150"/>
      <c r="W36" s="150"/>
      <c r="X36" s="151"/>
      <c r="Y36" s="133"/>
      <c r="Z36" s="140"/>
      <c r="AA36" s="141"/>
      <c r="AB36" s="141"/>
      <c r="AC36" s="141"/>
      <c r="AD36" s="120"/>
      <c r="AE36" s="127"/>
      <c r="AF36" s="149"/>
      <c r="AG36" s="150"/>
      <c r="AH36" s="150"/>
      <c r="AI36" s="150"/>
      <c r="AJ36" s="151"/>
      <c r="AK36" s="133"/>
      <c r="AL36" s="140"/>
      <c r="AM36" s="141"/>
      <c r="AN36" s="141"/>
      <c r="AO36" s="141"/>
      <c r="AP36" s="120"/>
      <c r="AQ36" s="127"/>
      <c r="AR36" s="149"/>
      <c r="AS36" s="150"/>
      <c r="AT36" s="150"/>
      <c r="AU36" s="150"/>
      <c r="AV36" s="151"/>
      <c r="AW36" s="133"/>
      <c r="AX36" s="140"/>
      <c r="AY36" s="141"/>
      <c r="AZ36" s="141"/>
      <c r="BA36" s="141"/>
      <c r="BB36" s="120"/>
      <c r="BC36" s="127"/>
      <c r="BD36" s="149"/>
      <c r="BE36" s="150"/>
      <c r="BF36" s="150"/>
      <c r="BG36" s="150"/>
      <c r="BH36" s="151"/>
      <c r="BI36" s="133"/>
      <c r="BJ36" s="140"/>
      <c r="BK36" s="141"/>
      <c r="BL36" s="141"/>
      <c r="BM36" s="141"/>
      <c r="BN36" s="120"/>
      <c r="BO36" s="127"/>
      <c r="BP36" s="149"/>
      <c r="BQ36" s="150"/>
      <c r="BR36" s="150"/>
      <c r="BS36" s="150"/>
      <c r="BT36" s="151"/>
      <c r="BU36" s="133"/>
    </row>
    <row r="37" spans="1:73" s="2" customFormat="1" x14ac:dyDescent="0.25">
      <c r="A37" s="98"/>
      <c r="B37" s="140"/>
      <c r="C37" s="141"/>
      <c r="D37" s="141"/>
      <c r="E37" s="141"/>
      <c r="F37" s="120"/>
      <c r="G37" s="127"/>
      <c r="H37" s="149"/>
      <c r="I37" s="150"/>
      <c r="J37" s="150"/>
      <c r="K37" s="150"/>
      <c r="L37" s="151"/>
      <c r="M37" s="133"/>
      <c r="N37" s="140"/>
      <c r="O37" s="141"/>
      <c r="P37" s="141"/>
      <c r="Q37" s="141"/>
      <c r="R37" s="120"/>
      <c r="S37" s="127"/>
      <c r="T37" s="149"/>
      <c r="U37" s="150"/>
      <c r="V37" s="150"/>
      <c r="W37" s="150"/>
      <c r="X37" s="151"/>
      <c r="Y37" s="133"/>
      <c r="Z37" s="140"/>
      <c r="AA37" s="141"/>
      <c r="AB37" s="141"/>
      <c r="AC37" s="141"/>
      <c r="AD37" s="120"/>
      <c r="AE37" s="127"/>
      <c r="AF37" s="149"/>
      <c r="AG37" s="150"/>
      <c r="AH37" s="150"/>
      <c r="AI37" s="150"/>
      <c r="AJ37" s="151"/>
      <c r="AK37" s="133"/>
      <c r="AL37" s="140"/>
      <c r="AM37" s="141"/>
      <c r="AN37" s="141"/>
      <c r="AO37" s="141"/>
      <c r="AP37" s="120"/>
      <c r="AQ37" s="127"/>
      <c r="AR37" s="149"/>
      <c r="AS37" s="150"/>
      <c r="AT37" s="150"/>
      <c r="AU37" s="150"/>
      <c r="AV37" s="151"/>
      <c r="AW37" s="133"/>
      <c r="AX37" s="140"/>
      <c r="AY37" s="141"/>
      <c r="AZ37" s="141"/>
      <c r="BA37" s="141"/>
      <c r="BB37" s="120"/>
      <c r="BC37" s="127"/>
      <c r="BD37" s="149"/>
      <c r="BE37" s="150"/>
      <c r="BF37" s="150"/>
      <c r="BG37" s="150"/>
      <c r="BH37" s="151"/>
      <c r="BI37" s="133"/>
      <c r="BJ37" s="140"/>
      <c r="BK37" s="141"/>
      <c r="BL37" s="141"/>
      <c r="BM37" s="141"/>
      <c r="BN37" s="120"/>
      <c r="BO37" s="127"/>
      <c r="BP37" s="149"/>
      <c r="BQ37" s="150"/>
      <c r="BR37" s="150"/>
      <c r="BS37" s="150"/>
      <c r="BT37" s="151"/>
      <c r="BU37" s="133"/>
    </row>
    <row r="38" spans="1:73" s="2" customFormat="1" x14ac:dyDescent="0.25">
      <c r="A38" s="98"/>
      <c r="B38" s="140"/>
      <c r="C38" s="141"/>
      <c r="D38" s="141"/>
      <c r="E38" s="141"/>
      <c r="F38" s="120"/>
      <c r="G38" s="127"/>
      <c r="H38" s="149"/>
      <c r="I38" s="150"/>
      <c r="J38" s="150"/>
      <c r="K38" s="150"/>
      <c r="L38" s="151"/>
      <c r="M38" s="133"/>
      <c r="N38" s="140"/>
      <c r="O38" s="141"/>
      <c r="P38" s="141"/>
      <c r="Q38" s="141"/>
      <c r="R38" s="120"/>
      <c r="S38" s="127"/>
      <c r="T38" s="149"/>
      <c r="U38" s="150"/>
      <c r="V38" s="150"/>
      <c r="W38" s="150"/>
      <c r="X38" s="151"/>
      <c r="Y38" s="133"/>
      <c r="Z38" s="140"/>
      <c r="AA38" s="141"/>
      <c r="AB38" s="141"/>
      <c r="AC38" s="141"/>
      <c r="AD38" s="120"/>
      <c r="AE38" s="127"/>
      <c r="AF38" s="149"/>
      <c r="AG38" s="150"/>
      <c r="AH38" s="150"/>
      <c r="AI38" s="150"/>
      <c r="AJ38" s="151"/>
      <c r="AK38" s="133"/>
      <c r="AL38" s="140"/>
      <c r="AM38" s="141"/>
      <c r="AN38" s="141"/>
      <c r="AO38" s="141"/>
      <c r="AP38" s="120"/>
      <c r="AQ38" s="127"/>
      <c r="AR38" s="149"/>
      <c r="AS38" s="150"/>
      <c r="AT38" s="150"/>
      <c r="AU38" s="150"/>
      <c r="AV38" s="151"/>
      <c r="AW38" s="133"/>
      <c r="AX38" s="140"/>
      <c r="AY38" s="141"/>
      <c r="AZ38" s="141"/>
      <c r="BA38" s="141"/>
      <c r="BB38" s="120"/>
      <c r="BC38" s="127"/>
      <c r="BD38" s="149"/>
      <c r="BE38" s="150"/>
      <c r="BF38" s="150"/>
      <c r="BG38" s="150"/>
      <c r="BH38" s="151"/>
      <c r="BI38" s="133"/>
      <c r="BJ38" s="140"/>
      <c r="BK38" s="141"/>
      <c r="BL38" s="141"/>
      <c r="BM38" s="141"/>
      <c r="BN38" s="120"/>
      <c r="BO38" s="127"/>
      <c r="BP38" s="149"/>
      <c r="BQ38" s="150"/>
      <c r="BR38" s="150"/>
      <c r="BS38" s="150"/>
      <c r="BT38" s="151"/>
      <c r="BU38" s="133"/>
    </row>
    <row r="39" spans="1:73" s="2" customFormat="1" x14ac:dyDescent="0.25">
      <c r="A39" s="98"/>
      <c r="B39" s="140"/>
      <c r="C39" s="141"/>
      <c r="D39" s="141"/>
      <c r="E39" s="141"/>
      <c r="F39" s="120"/>
      <c r="G39" s="127"/>
      <c r="H39" s="149"/>
      <c r="I39" s="150"/>
      <c r="J39" s="150"/>
      <c r="K39" s="150"/>
      <c r="L39" s="151"/>
      <c r="M39" s="133"/>
      <c r="N39" s="140"/>
      <c r="O39" s="141"/>
      <c r="P39" s="141"/>
      <c r="Q39" s="141"/>
      <c r="R39" s="120"/>
      <c r="S39" s="127"/>
      <c r="T39" s="149"/>
      <c r="U39" s="150"/>
      <c r="V39" s="150"/>
      <c r="W39" s="150"/>
      <c r="X39" s="151"/>
      <c r="Y39" s="133"/>
      <c r="Z39" s="140"/>
      <c r="AA39" s="141"/>
      <c r="AB39" s="141"/>
      <c r="AC39" s="141"/>
      <c r="AD39" s="120"/>
      <c r="AE39" s="127"/>
      <c r="AF39" s="149"/>
      <c r="AG39" s="150"/>
      <c r="AH39" s="150"/>
      <c r="AI39" s="150"/>
      <c r="AJ39" s="151"/>
      <c r="AK39" s="133"/>
      <c r="AL39" s="140"/>
      <c r="AM39" s="141"/>
      <c r="AN39" s="141"/>
      <c r="AO39" s="141"/>
      <c r="AP39" s="120"/>
      <c r="AQ39" s="127"/>
      <c r="AR39" s="149"/>
      <c r="AS39" s="150"/>
      <c r="AT39" s="150"/>
      <c r="AU39" s="150"/>
      <c r="AV39" s="151"/>
      <c r="AW39" s="133"/>
      <c r="AX39" s="140"/>
      <c r="AY39" s="141"/>
      <c r="AZ39" s="141"/>
      <c r="BA39" s="141"/>
      <c r="BB39" s="120"/>
      <c r="BC39" s="127"/>
      <c r="BD39" s="149"/>
      <c r="BE39" s="150"/>
      <c r="BF39" s="150"/>
      <c r="BG39" s="150"/>
      <c r="BH39" s="151"/>
      <c r="BI39" s="133"/>
      <c r="BJ39" s="140"/>
      <c r="BK39" s="141"/>
      <c r="BL39" s="141"/>
      <c r="BM39" s="141"/>
      <c r="BN39" s="120"/>
      <c r="BO39" s="127"/>
      <c r="BP39" s="149"/>
      <c r="BQ39" s="150"/>
      <c r="BR39" s="150"/>
      <c r="BS39" s="150"/>
      <c r="BT39" s="151"/>
      <c r="BU39" s="133"/>
    </row>
    <row r="40" spans="1:73" s="2" customFormat="1" x14ac:dyDescent="0.25">
      <c r="A40" s="98"/>
      <c r="B40" s="140"/>
      <c r="C40" s="141"/>
      <c r="D40" s="141"/>
      <c r="E40" s="141"/>
      <c r="F40" s="120"/>
      <c r="G40" s="127"/>
      <c r="H40" s="149"/>
      <c r="I40" s="150"/>
      <c r="J40" s="150"/>
      <c r="K40" s="150"/>
      <c r="L40" s="151"/>
      <c r="M40" s="133"/>
      <c r="N40" s="140"/>
      <c r="O40" s="141"/>
      <c r="P40" s="141"/>
      <c r="Q40" s="141"/>
      <c r="R40" s="120"/>
      <c r="S40" s="127"/>
      <c r="T40" s="149"/>
      <c r="U40" s="150"/>
      <c r="V40" s="150"/>
      <c r="W40" s="150"/>
      <c r="X40" s="151"/>
      <c r="Y40" s="133"/>
      <c r="Z40" s="140"/>
      <c r="AA40" s="141"/>
      <c r="AB40" s="141"/>
      <c r="AC40" s="141"/>
      <c r="AD40" s="120"/>
      <c r="AE40" s="127"/>
      <c r="AF40" s="149"/>
      <c r="AG40" s="150"/>
      <c r="AH40" s="150"/>
      <c r="AI40" s="150"/>
      <c r="AJ40" s="151"/>
      <c r="AK40" s="133"/>
      <c r="AL40" s="140"/>
      <c r="AM40" s="141"/>
      <c r="AN40" s="141"/>
      <c r="AO40" s="141"/>
      <c r="AP40" s="120"/>
      <c r="AQ40" s="127"/>
      <c r="AR40" s="149"/>
      <c r="AS40" s="150"/>
      <c r="AT40" s="150"/>
      <c r="AU40" s="150"/>
      <c r="AV40" s="151"/>
      <c r="AW40" s="133"/>
      <c r="AX40" s="140"/>
      <c r="AY40" s="141"/>
      <c r="AZ40" s="141"/>
      <c r="BA40" s="141"/>
      <c r="BB40" s="120"/>
      <c r="BC40" s="127"/>
      <c r="BD40" s="149"/>
      <c r="BE40" s="150"/>
      <c r="BF40" s="150"/>
      <c r="BG40" s="150"/>
      <c r="BH40" s="151"/>
      <c r="BI40" s="133"/>
      <c r="BJ40" s="140"/>
      <c r="BK40" s="141"/>
      <c r="BL40" s="141"/>
      <c r="BM40" s="141"/>
      <c r="BN40" s="120"/>
      <c r="BO40" s="127"/>
      <c r="BP40" s="149"/>
      <c r="BQ40" s="150"/>
      <c r="BR40" s="150"/>
      <c r="BS40" s="150"/>
      <c r="BT40" s="151"/>
      <c r="BU40" s="133"/>
    </row>
    <row r="41" spans="1:73" s="2" customFormat="1" x14ac:dyDescent="0.25">
      <c r="A41" s="98"/>
      <c r="B41" s="140"/>
      <c r="C41" s="141"/>
      <c r="D41" s="141"/>
      <c r="E41" s="141"/>
      <c r="F41" s="120"/>
      <c r="G41" s="127"/>
      <c r="H41" s="149"/>
      <c r="I41" s="150"/>
      <c r="J41" s="150"/>
      <c r="K41" s="150"/>
      <c r="L41" s="151"/>
      <c r="M41" s="133"/>
      <c r="N41" s="140"/>
      <c r="O41" s="141"/>
      <c r="P41" s="141"/>
      <c r="Q41" s="141"/>
      <c r="R41" s="120"/>
      <c r="S41" s="127"/>
      <c r="T41" s="149"/>
      <c r="U41" s="150"/>
      <c r="V41" s="150"/>
      <c r="W41" s="150"/>
      <c r="X41" s="151"/>
      <c r="Y41" s="133"/>
      <c r="Z41" s="140"/>
      <c r="AA41" s="141"/>
      <c r="AB41" s="141"/>
      <c r="AC41" s="141"/>
      <c r="AD41" s="120"/>
      <c r="AE41" s="127"/>
      <c r="AF41" s="149"/>
      <c r="AG41" s="150"/>
      <c r="AH41" s="150"/>
      <c r="AI41" s="150"/>
      <c r="AJ41" s="151"/>
      <c r="AK41" s="133"/>
      <c r="AL41" s="140"/>
      <c r="AM41" s="141"/>
      <c r="AN41" s="141"/>
      <c r="AO41" s="141"/>
      <c r="AP41" s="120"/>
      <c r="AQ41" s="127"/>
      <c r="AR41" s="149"/>
      <c r="AS41" s="150"/>
      <c r="AT41" s="150"/>
      <c r="AU41" s="150"/>
      <c r="AV41" s="151"/>
      <c r="AW41" s="133"/>
      <c r="AX41" s="140"/>
      <c r="AY41" s="141"/>
      <c r="AZ41" s="141"/>
      <c r="BA41" s="141"/>
      <c r="BB41" s="120"/>
      <c r="BC41" s="127"/>
      <c r="BD41" s="149"/>
      <c r="BE41" s="150"/>
      <c r="BF41" s="150"/>
      <c r="BG41" s="150"/>
      <c r="BH41" s="151"/>
      <c r="BI41" s="133"/>
      <c r="BJ41" s="140"/>
      <c r="BK41" s="141"/>
      <c r="BL41" s="141"/>
      <c r="BM41" s="141"/>
      <c r="BN41" s="120"/>
      <c r="BO41" s="127"/>
      <c r="BP41" s="149"/>
      <c r="BQ41" s="150"/>
      <c r="BR41" s="150"/>
      <c r="BS41" s="150"/>
      <c r="BT41" s="151"/>
      <c r="BU41" s="133"/>
    </row>
    <row r="42" spans="1:73" s="2" customFormat="1" x14ac:dyDescent="0.25">
      <c r="A42" s="98"/>
      <c r="B42" s="140"/>
      <c r="C42" s="141"/>
      <c r="D42" s="141"/>
      <c r="E42" s="141"/>
      <c r="F42" s="120"/>
      <c r="G42" s="127"/>
      <c r="H42" s="149"/>
      <c r="I42" s="150"/>
      <c r="J42" s="150"/>
      <c r="K42" s="150"/>
      <c r="L42" s="151"/>
      <c r="M42" s="133"/>
      <c r="N42" s="140"/>
      <c r="O42" s="141"/>
      <c r="P42" s="141"/>
      <c r="Q42" s="141"/>
      <c r="R42" s="120"/>
      <c r="S42" s="127"/>
      <c r="T42" s="149"/>
      <c r="U42" s="150"/>
      <c r="V42" s="150"/>
      <c r="W42" s="150"/>
      <c r="X42" s="151"/>
      <c r="Y42" s="133"/>
      <c r="Z42" s="140"/>
      <c r="AA42" s="141"/>
      <c r="AB42" s="141"/>
      <c r="AC42" s="141"/>
      <c r="AD42" s="120"/>
      <c r="AE42" s="127"/>
      <c r="AF42" s="149"/>
      <c r="AG42" s="150"/>
      <c r="AH42" s="150"/>
      <c r="AI42" s="150"/>
      <c r="AJ42" s="151"/>
      <c r="AK42" s="133"/>
      <c r="AL42" s="140"/>
      <c r="AM42" s="141"/>
      <c r="AN42" s="141"/>
      <c r="AO42" s="141"/>
      <c r="AP42" s="120"/>
      <c r="AQ42" s="127"/>
      <c r="AR42" s="149"/>
      <c r="AS42" s="150"/>
      <c r="AT42" s="150"/>
      <c r="AU42" s="150"/>
      <c r="AV42" s="151"/>
      <c r="AW42" s="133"/>
      <c r="AX42" s="140"/>
      <c r="AY42" s="141"/>
      <c r="AZ42" s="141"/>
      <c r="BA42" s="141"/>
      <c r="BB42" s="120"/>
      <c r="BC42" s="127"/>
      <c r="BD42" s="149"/>
      <c r="BE42" s="150"/>
      <c r="BF42" s="150"/>
      <c r="BG42" s="150"/>
      <c r="BH42" s="151"/>
      <c r="BI42" s="133"/>
      <c r="BJ42" s="140"/>
      <c r="BK42" s="141"/>
      <c r="BL42" s="141"/>
      <c r="BM42" s="141"/>
      <c r="BN42" s="120"/>
      <c r="BO42" s="127"/>
      <c r="BP42" s="149"/>
      <c r="BQ42" s="150"/>
      <c r="BR42" s="150"/>
      <c r="BS42" s="150"/>
      <c r="BT42" s="151"/>
      <c r="BU42" s="133"/>
    </row>
    <row r="43" spans="1:73" s="2" customFormat="1" x14ac:dyDescent="0.25">
      <c r="A43" s="98"/>
      <c r="B43" s="140"/>
      <c r="C43" s="141"/>
      <c r="D43" s="141"/>
      <c r="E43" s="141"/>
      <c r="F43" s="120"/>
      <c r="G43" s="127"/>
      <c r="H43" s="149"/>
      <c r="I43" s="150"/>
      <c r="J43" s="150"/>
      <c r="K43" s="150"/>
      <c r="L43" s="151"/>
      <c r="M43" s="133"/>
      <c r="N43" s="140"/>
      <c r="O43" s="141"/>
      <c r="P43" s="141"/>
      <c r="Q43" s="141"/>
      <c r="R43" s="120"/>
      <c r="S43" s="127"/>
      <c r="T43" s="149"/>
      <c r="U43" s="150"/>
      <c r="V43" s="150"/>
      <c r="W43" s="150"/>
      <c r="X43" s="151"/>
      <c r="Y43" s="133"/>
      <c r="Z43" s="140"/>
      <c r="AA43" s="141"/>
      <c r="AB43" s="141"/>
      <c r="AC43" s="141"/>
      <c r="AD43" s="120"/>
      <c r="AE43" s="127"/>
      <c r="AF43" s="149"/>
      <c r="AG43" s="150"/>
      <c r="AH43" s="150"/>
      <c r="AI43" s="150"/>
      <c r="AJ43" s="151"/>
      <c r="AK43" s="133"/>
      <c r="AL43" s="140"/>
      <c r="AM43" s="141"/>
      <c r="AN43" s="141"/>
      <c r="AO43" s="141"/>
      <c r="AP43" s="120"/>
      <c r="AQ43" s="127"/>
      <c r="AR43" s="149"/>
      <c r="AS43" s="150"/>
      <c r="AT43" s="150"/>
      <c r="AU43" s="150"/>
      <c r="AV43" s="151"/>
      <c r="AW43" s="133"/>
      <c r="AX43" s="140"/>
      <c r="AY43" s="141"/>
      <c r="AZ43" s="141"/>
      <c r="BA43" s="141"/>
      <c r="BB43" s="120"/>
      <c r="BC43" s="127"/>
      <c r="BD43" s="149"/>
      <c r="BE43" s="150"/>
      <c r="BF43" s="150"/>
      <c r="BG43" s="150"/>
      <c r="BH43" s="151"/>
      <c r="BI43" s="133"/>
      <c r="BJ43" s="140"/>
      <c r="BK43" s="141"/>
      <c r="BL43" s="141"/>
      <c r="BM43" s="141"/>
      <c r="BN43" s="120"/>
      <c r="BO43" s="127"/>
      <c r="BP43" s="149"/>
      <c r="BQ43" s="150"/>
      <c r="BR43" s="150"/>
      <c r="BS43" s="150"/>
      <c r="BT43" s="151"/>
      <c r="BU43" s="133"/>
    </row>
    <row r="44" spans="1:73" s="2" customFormat="1" x14ac:dyDescent="0.25">
      <c r="A44" s="98"/>
      <c r="B44" s="140"/>
      <c r="C44" s="141"/>
      <c r="D44" s="141"/>
      <c r="E44" s="141"/>
      <c r="F44" s="120"/>
      <c r="G44" s="127"/>
      <c r="H44" s="149"/>
      <c r="I44" s="150"/>
      <c r="J44" s="150"/>
      <c r="K44" s="150"/>
      <c r="L44" s="151"/>
      <c r="M44" s="133"/>
      <c r="N44" s="140"/>
      <c r="O44" s="141"/>
      <c r="P44" s="141"/>
      <c r="Q44" s="141"/>
      <c r="R44" s="120"/>
      <c r="S44" s="127"/>
      <c r="T44" s="149"/>
      <c r="U44" s="150"/>
      <c r="V44" s="150"/>
      <c r="W44" s="150"/>
      <c r="X44" s="151"/>
      <c r="Y44" s="133"/>
      <c r="Z44" s="140"/>
      <c r="AA44" s="141"/>
      <c r="AB44" s="141"/>
      <c r="AC44" s="141"/>
      <c r="AD44" s="120"/>
      <c r="AE44" s="127"/>
      <c r="AF44" s="149"/>
      <c r="AG44" s="150"/>
      <c r="AH44" s="150"/>
      <c r="AI44" s="150"/>
      <c r="AJ44" s="151"/>
      <c r="AK44" s="133"/>
      <c r="AL44" s="140"/>
      <c r="AM44" s="141"/>
      <c r="AN44" s="141"/>
      <c r="AO44" s="141"/>
      <c r="AP44" s="120"/>
      <c r="AQ44" s="127"/>
      <c r="AR44" s="149"/>
      <c r="AS44" s="150"/>
      <c r="AT44" s="150"/>
      <c r="AU44" s="150"/>
      <c r="AV44" s="151"/>
      <c r="AW44" s="133"/>
      <c r="AX44" s="140"/>
      <c r="AY44" s="141"/>
      <c r="AZ44" s="141"/>
      <c r="BA44" s="141"/>
      <c r="BB44" s="120"/>
      <c r="BC44" s="127"/>
      <c r="BD44" s="149"/>
      <c r="BE44" s="150"/>
      <c r="BF44" s="150"/>
      <c r="BG44" s="150"/>
      <c r="BH44" s="151"/>
      <c r="BI44" s="133"/>
      <c r="BJ44" s="140"/>
      <c r="BK44" s="141"/>
      <c r="BL44" s="141"/>
      <c r="BM44" s="141"/>
      <c r="BN44" s="120"/>
      <c r="BO44" s="127"/>
      <c r="BP44" s="149"/>
      <c r="BQ44" s="150"/>
      <c r="BR44" s="150"/>
      <c r="BS44" s="150"/>
      <c r="BT44" s="151"/>
      <c r="BU44" s="133"/>
    </row>
    <row r="45" spans="1:73" s="2" customFormat="1" x14ac:dyDescent="0.25">
      <c r="A45" s="98"/>
      <c r="B45" s="140"/>
      <c r="C45" s="141"/>
      <c r="D45" s="141"/>
      <c r="E45" s="141"/>
      <c r="F45" s="120"/>
      <c r="G45" s="127"/>
      <c r="H45" s="149"/>
      <c r="I45" s="150"/>
      <c r="J45" s="150"/>
      <c r="K45" s="150"/>
      <c r="L45" s="151"/>
      <c r="M45" s="133"/>
      <c r="N45" s="140"/>
      <c r="O45" s="141"/>
      <c r="P45" s="141"/>
      <c r="Q45" s="141"/>
      <c r="R45" s="120"/>
      <c r="S45" s="127"/>
      <c r="T45" s="149"/>
      <c r="U45" s="150"/>
      <c r="V45" s="150"/>
      <c r="W45" s="150"/>
      <c r="X45" s="151"/>
      <c r="Y45" s="133"/>
      <c r="Z45" s="140"/>
      <c r="AA45" s="141"/>
      <c r="AB45" s="141"/>
      <c r="AC45" s="141"/>
      <c r="AD45" s="120"/>
      <c r="AE45" s="127"/>
      <c r="AF45" s="149"/>
      <c r="AG45" s="150"/>
      <c r="AH45" s="150"/>
      <c r="AI45" s="150"/>
      <c r="AJ45" s="151"/>
      <c r="AK45" s="133"/>
      <c r="AL45" s="140"/>
      <c r="AM45" s="141"/>
      <c r="AN45" s="141"/>
      <c r="AO45" s="141"/>
      <c r="AP45" s="120"/>
      <c r="AQ45" s="127"/>
      <c r="AR45" s="149"/>
      <c r="AS45" s="150"/>
      <c r="AT45" s="150"/>
      <c r="AU45" s="150"/>
      <c r="AV45" s="151"/>
      <c r="AW45" s="133"/>
      <c r="AX45" s="140"/>
      <c r="AY45" s="141"/>
      <c r="AZ45" s="141"/>
      <c r="BA45" s="141"/>
      <c r="BB45" s="120"/>
      <c r="BC45" s="127"/>
      <c r="BD45" s="149"/>
      <c r="BE45" s="150"/>
      <c r="BF45" s="150"/>
      <c r="BG45" s="150"/>
      <c r="BH45" s="151"/>
      <c r="BI45" s="133"/>
      <c r="BJ45" s="140"/>
      <c r="BK45" s="141"/>
      <c r="BL45" s="141"/>
      <c r="BM45" s="141"/>
      <c r="BN45" s="120"/>
      <c r="BO45" s="127"/>
      <c r="BP45" s="149"/>
      <c r="BQ45" s="150"/>
      <c r="BR45" s="150"/>
      <c r="BS45" s="150"/>
      <c r="BT45" s="151"/>
      <c r="BU45" s="133"/>
    </row>
    <row r="46" spans="1:73" s="2" customFormat="1" x14ac:dyDescent="0.25">
      <c r="A46" s="98"/>
      <c r="B46" s="140"/>
      <c r="C46" s="141"/>
      <c r="D46" s="141"/>
      <c r="E46" s="141"/>
      <c r="F46" s="120"/>
      <c r="G46" s="127"/>
      <c r="H46" s="149"/>
      <c r="I46" s="150"/>
      <c r="J46" s="150"/>
      <c r="K46" s="150"/>
      <c r="L46" s="151"/>
      <c r="M46" s="133"/>
      <c r="N46" s="140"/>
      <c r="O46" s="141"/>
      <c r="P46" s="141"/>
      <c r="Q46" s="141"/>
      <c r="R46" s="120"/>
      <c r="S46" s="127"/>
      <c r="T46" s="149"/>
      <c r="U46" s="150"/>
      <c r="V46" s="150"/>
      <c r="W46" s="150"/>
      <c r="X46" s="151"/>
      <c r="Y46" s="133"/>
      <c r="Z46" s="140"/>
      <c r="AA46" s="141"/>
      <c r="AB46" s="141"/>
      <c r="AC46" s="141"/>
      <c r="AD46" s="120"/>
      <c r="AE46" s="127"/>
      <c r="AF46" s="149"/>
      <c r="AG46" s="150"/>
      <c r="AH46" s="150"/>
      <c r="AI46" s="150"/>
      <c r="AJ46" s="151"/>
      <c r="AK46" s="133"/>
      <c r="AL46" s="140"/>
      <c r="AM46" s="141"/>
      <c r="AN46" s="141"/>
      <c r="AO46" s="141"/>
      <c r="AP46" s="120"/>
      <c r="AQ46" s="127"/>
      <c r="AR46" s="149"/>
      <c r="AS46" s="150"/>
      <c r="AT46" s="150"/>
      <c r="AU46" s="150"/>
      <c r="AV46" s="151"/>
      <c r="AW46" s="133"/>
      <c r="AX46" s="140"/>
      <c r="AY46" s="141"/>
      <c r="AZ46" s="141"/>
      <c r="BA46" s="141"/>
      <c r="BB46" s="120"/>
      <c r="BC46" s="127"/>
      <c r="BD46" s="149"/>
      <c r="BE46" s="150"/>
      <c r="BF46" s="150"/>
      <c r="BG46" s="150"/>
      <c r="BH46" s="151"/>
      <c r="BI46" s="133"/>
      <c r="BJ46" s="140"/>
      <c r="BK46" s="141"/>
      <c r="BL46" s="141"/>
      <c r="BM46" s="141"/>
      <c r="BN46" s="120"/>
      <c r="BO46" s="127"/>
      <c r="BP46" s="149"/>
      <c r="BQ46" s="150"/>
      <c r="BR46" s="150"/>
      <c r="BS46" s="150"/>
      <c r="BT46" s="151"/>
      <c r="BU46" s="133"/>
    </row>
    <row r="47" spans="1:73" s="2" customFormat="1" x14ac:dyDescent="0.25">
      <c r="A47" s="98"/>
      <c r="B47" s="140"/>
      <c r="C47" s="141"/>
      <c r="D47" s="141"/>
      <c r="E47" s="141"/>
      <c r="F47" s="120"/>
      <c r="G47" s="127"/>
      <c r="H47" s="149"/>
      <c r="I47" s="150"/>
      <c r="J47" s="150"/>
      <c r="K47" s="150"/>
      <c r="L47" s="151"/>
      <c r="M47" s="133"/>
      <c r="N47" s="140"/>
      <c r="O47" s="141"/>
      <c r="P47" s="141"/>
      <c r="Q47" s="141"/>
      <c r="R47" s="120"/>
      <c r="S47" s="127"/>
      <c r="T47" s="149"/>
      <c r="U47" s="150"/>
      <c r="V47" s="150"/>
      <c r="W47" s="150"/>
      <c r="X47" s="151"/>
      <c r="Y47" s="133"/>
      <c r="Z47" s="140"/>
      <c r="AA47" s="141"/>
      <c r="AB47" s="141"/>
      <c r="AC47" s="141"/>
      <c r="AD47" s="120"/>
      <c r="AE47" s="127"/>
      <c r="AF47" s="149"/>
      <c r="AG47" s="150"/>
      <c r="AH47" s="150"/>
      <c r="AI47" s="150"/>
      <c r="AJ47" s="151"/>
      <c r="AK47" s="133"/>
      <c r="AL47" s="140"/>
      <c r="AM47" s="141"/>
      <c r="AN47" s="141"/>
      <c r="AO47" s="141"/>
      <c r="AP47" s="120"/>
      <c r="AQ47" s="127"/>
      <c r="AR47" s="149"/>
      <c r="AS47" s="150"/>
      <c r="AT47" s="150"/>
      <c r="AU47" s="150"/>
      <c r="AV47" s="151"/>
      <c r="AW47" s="133"/>
      <c r="AX47" s="140"/>
      <c r="AY47" s="141"/>
      <c r="AZ47" s="141"/>
      <c r="BA47" s="141"/>
      <c r="BB47" s="120"/>
      <c r="BC47" s="127"/>
      <c r="BD47" s="149"/>
      <c r="BE47" s="150"/>
      <c r="BF47" s="150"/>
      <c r="BG47" s="150"/>
      <c r="BH47" s="151"/>
      <c r="BI47" s="133"/>
      <c r="BJ47" s="140"/>
      <c r="BK47" s="141"/>
      <c r="BL47" s="141"/>
      <c r="BM47" s="141"/>
      <c r="BN47" s="120"/>
      <c r="BO47" s="127"/>
      <c r="BP47" s="149"/>
      <c r="BQ47" s="150"/>
      <c r="BR47" s="150"/>
      <c r="BS47" s="150"/>
      <c r="BT47" s="151"/>
      <c r="BU47" s="133"/>
    </row>
    <row r="48" spans="1:73" s="2" customFormat="1" x14ac:dyDescent="0.25">
      <c r="A48" s="98"/>
      <c r="B48" s="140"/>
      <c r="C48" s="141"/>
      <c r="D48" s="141"/>
      <c r="E48" s="141"/>
      <c r="F48" s="120"/>
      <c r="G48" s="127"/>
      <c r="H48" s="149"/>
      <c r="I48" s="150"/>
      <c r="J48" s="150"/>
      <c r="K48" s="150"/>
      <c r="L48" s="151"/>
      <c r="M48" s="133"/>
      <c r="N48" s="140"/>
      <c r="O48" s="141"/>
      <c r="P48" s="141"/>
      <c r="Q48" s="141"/>
      <c r="R48" s="120"/>
      <c r="S48" s="127"/>
      <c r="T48" s="149"/>
      <c r="U48" s="150"/>
      <c r="V48" s="150"/>
      <c r="W48" s="150"/>
      <c r="X48" s="151"/>
      <c r="Y48" s="133"/>
      <c r="Z48" s="140"/>
      <c r="AA48" s="141"/>
      <c r="AB48" s="141"/>
      <c r="AC48" s="141"/>
      <c r="AD48" s="120"/>
      <c r="AE48" s="127"/>
      <c r="AF48" s="149"/>
      <c r="AG48" s="150"/>
      <c r="AH48" s="150"/>
      <c r="AI48" s="150"/>
      <c r="AJ48" s="151"/>
      <c r="AK48" s="133"/>
      <c r="AL48" s="140"/>
      <c r="AM48" s="141"/>
      <c r="AN48" s="141"/>
      <c r="AO48" s="141"/>
      <c r="AP48" s="120"/>
      <c r="AQ48" s="127"/>
      <c r="AR48" s="149"/>
      <c r="AS48" s="150"/>
      <c r="AT48" s="150"/>
      <c r="AU48" s="150"/>
      <c r="AV48" s="151"/>
      <c r="AW48" s="133"/>
      <c r="AX48" s="140"/>
      <c r="AY48" s="141"/>
      <c r="AZ48" s="141"/>
      <c r="BA48" s="141"/>
      <c r="BB48" s="120"/>
      <c r="BC48" s="127"/>
      <c r="BD48" s="149"/>
      <c r="BE48" s="150"/>
      <c r="BF48" s="150"/>
      <c r="BG48" s="150"/>
      <c r="BH48" s="151"/>
      <c r="BI48" s="133"/>
      <c r="BJ48" s="140"/>
      <c r="BK48" s="141"/>
      <c r="BL48" s="141"/>
      <c r="BM48" s="141"/>
      <c r="BN48" s="120"/>
      <c r="BO48" s="127"/>
      <c r="BP48" s="149"/>
      <c r="BQ48" s="150"/>
      <c r="BR48" s="150"/>
      <c r="BS48" s="150"/>
      <c r="BT48" s="151"/>
      <c r="BU48" s="133"/>
    </row>
    <row r="49" spans="1:73" s="2" customFormat="1" x14ac:dyDescent="0.25">
      <c r="A49" s="98"/>
      <c r="B49" s="140"/>
      <c r="C49" s="141"/>
      <c r="D49" s="141"/>
      <c r="E49" s="141"/>
      <c r="F49" s="120"/>
      <c r="G49" s="127"/>
      <c r="H49" s="149"/>
      <c r="I49" s="150"/>
      <c r="J49" s="150"/>
      <c r="K49" s="150"/>
      <c r="L49" s="151"/>
      <c r="M49" s="133"/>
      <c r="N49" s="140"/>
      <c r="O49" s="141"/>
      <c r="P49" s="141"/>
      <c r="Q49" s="141"/>
      <c r="R49" s="120"/>
      <c r="S49" s="127"/>
      <c r="T49" s="149"/>
      <c r="U49" s="150"/>
      <c r="V49" s="150"/>
      <c r="W49" s="150"/>
      <c r="X49" s="151"/>
      <c r="Y49" s="133"/>
      <c r="Z49" s="140"/>
      <c r="AA49" s="141"/>
      <c r="AB49" s="141"/>
      <c r="AC49" s="141"/>
      <c r="AD49" s="120"/>
      <c r="AE49" s="127"/>
      <c r="AF49" s="149"/>
      <c r="AG49" s="150"/>
      <c r="AH49" s="150"/>
      <c r="AI49" s="150"/>
      <c r="AJ49" s="151"/>
      <c r="AK49" s="133"/>
      <c r="AL49" s="140"/>
      <c r="AM49" s="141"/>
      <c r="AN49" s="141"/>
      <c r="AO49" s="141"/>
      <c r="AP49" s="120"/>
      <c r="AQ49" s="127"/>
      <c r="AR49" s="149"/>
      <c r="AS49" s="150"/>
      <c r="AT49" s="150"/>
      <c r="AU49" s="150"/>
      <c r="AV49" s="151"/>
      <c r="AW49" s="133"/>
      <c r="AX49" s="140"/>
      <c r="AY49" s="141"/>
      <c r="AZ49" s="141"/>
      <c r="BA49" s="141"/>
      <c r="BB49" s="120"/>
      <c r="BC49" s="127"/>
      <c r="BD49" s="149"/>
      <c r="BE49" s="150"/>
      <c r="BF49" s="150"/>
      <c r="BG49" s="150"/>
      <c r="BH49" s="151"/>
      <c r="BI49" s="133"/>
      <c r="BJ49" s="140"/>
      <c r="BK49" s="141"/>
      <c r="BL49" s="141"/>
      <c r="BM49" s="141"/>
      <c r="BN49" s="120"/>
      <c r="BO49" s="127"/>
      <c r="BP49" s="149"/>
      <c r="BQ49" s="150"/>
      <c r="BR49" s="150"/>
      <c r="BS49" s="150"/>
      <c r="BT49" s="151"/>
      <c r="BU49" s="133"/>
    </row>
    <row r="50" spans="1:73" s="2" customFormat="1" x14ac:dyDescent="0.25">
      <c r="A50" s="98"/>
      <c r="B50" s="140"/>
      <c r="C50" s="141"/>
      <c r="D50" s="141"/>
      <c r="E50" s="141"/>
      <c r="F50" s="120"/>
      <c r="G50" s="127"/>
      <c r="H50" s="149"/>
      <c r="I50" s="150"/>
      <c r="J50" s="150"/>
      <c r="K50" s="150"/>
      <c r="L50" s="151"/>
      <c r="M50" s="133"/>
      <c r="N50" s="140"/>
      <c r="O50" s="141"/>
      <c r="P50" s="141"/>
      <c r="Q50" s="141"/>
      <c r="R50" s="120"/>
      <c r="S50" s="127"/>
      <c r="T50" s="149"/>
      <c r="U50" s="150"/>
      <c r="V50" s="150"/>
      <c r="W50" s="150"/>
      <c r="X50" s="151"/>
      <c r="Y50" s="133"/>
      <c r="Z50" s="140"/>
      <c r="AA50" s="141"/>
      <c r="AB50" s="141"/>
      <c r="AC50" s="141"/>
      <c r="AD50" s="120"/>
      <c r="AE50" s="127"/>
      <c r="AF50" s="149"/>
      <c r="AG50" s="150"/>
      <c r="AH50" s="150"/>
      <c r="AI50" s="150"/>
      <c r="AJ50" s="151"/>
      <c r="AK50" s="133"/>
      <c r="AL50" s="140"/>
      <c r="AM50" s="141"/>
      <c r="AN50" s="141"/>
      <c r="AO50" s="141"/>
      <c r="AP50" s="120"/>
      <c r="AQ50" s="127"/>
      <c r="AR50" s="149"/>
      <c r="AS50" s="150"/>
      <c r="AT50" s="150"/>
      <c r="AU50" s="150"/>
      <c r="AV50" s="151"/>
      <c r="AW50" s="133"/>
      <c r="AX50" s="140"/>
      <c r="AY50" s="141"/>
      <c r="AZ50" s="141"/>
      <c r="BA50" s="141"/>
      <c r="BB50" s="120"/>
      <c r="BC50" s="127"/>
      <c r="BD50" s="149"/>
      <c r="BE50" s="150"/>
      <c r="BF50" s="150"/>
      <c r="BG50" s="150"/>
      <c r="BH50" s="151"/>
      <c r="BI50" s="133"/>
      <c r="BJ50" s="140"/>
      <c r="BK50" s="141"/>
      <c r="BL50" s="141"/>
      <c r="BM50" s="141"/>
      <c r="BN50" s="120"/>
      <c r="BO50" s="127"/>
      <c r="BP50" s="149"/>
      <c r="BQ50" s="150"/>
      <c r="BR50" s="150"/>
      <c r="BS50" s="150"/>
      <c r="BT50" s="151"/>
      <c r="BU50" s="133"/>
    </row>
    <row r="51" spans="1:73" s="2" customFormat="1" ht="15.75" thickBot="1" x14ac:dyDescent="0.3">
      <c r="A51" s="99"/>
      <c r="B51" s="142"/>
      <c r="C51" s="143"/>
      <c r="D51" s="143"/>
      <c r="E51" s="143"/>
      <c r="F51" s="144"/>
      <c r="G51" s="145"/>
      <c r="H51" s="152"/>
      <c r="I51" s="153"/>
      <c r="J51" s="153"/>
      <c r="K51" s="153"/>
      <c r="L51" s="154"/>
      <c r="M51" s="155"/>
      <c r="N51" s="142"/>
      <c r="O51" s="143"/>
      <c r="P51" s="143"/>
      <c r="Q51" s="143"/>
      <c r="R51" s="144"/>
      <c r="S51" s="145"/>
      <c r="T51" s="152"/>
      <c r="U51" s="153"/>
      <c r="V51" s="153"/>
      <c r="W51" s="153"/>
      <c r="X51" s="154"/>
      <c r="Y51" s="155"/>
      <c r="Z51" s="142"/>
      <c r="AA51" s="143"/>
      <c r="AB51" s="143"/>
      <c r="AC51" s="143"/>
      <c r="AD51" s="144"/>
      <c r="AE51" s="145"/>
      <c r="AF51" s="152"/>
      <c r="AG51" s="153"/>
      <c r="AH51" s="153"/>
      <c r="AI51" s="153"/>
      <c r="AJ51" s="154"/>
      <c r="AK51" s="155"/>
      <c r="AL51" s="142"/>
      <c r="AM51" s="143"/>
      <c r="AN51" s="143"/>
      <c r="AO51" s="143"/>
      <c r="AP51" s="144"/>
      <c r="AQ51" s="145"/>
      <c r="AR51" s="152"/>
      <c r="AS51" s="153"/>
      <c r="AT51" s="153"/>
      <c r="AU51" s="153"/>
      <c r="AV51" s="154"/>
      <c r="AW51" s="155"/>
      <c r="AX51" s="142"/>
      <c r="AY51" s="143"/>
      <c r="AZ51" s="143"/>
      <c r="BA51" s="143"/>
      <c r="BB51" s="144"/>
      <c r="BC51" s="145"/>
      <c r="BD51" s="152"/>
      <c r="BE51" s="153"/>
      <c r="BF51" s="153"/>
      <c r="BG51" s="153"/>
      <c r="BH51" s="154"/>
      <c r="BI51" s="155"/>
      <c r="BJ51" s="142"/>
      <c r="BK51" s="143"/>
      <c r="BL51" s="143"/>
      <c r="BM51" s="143"/>
      <c r="BN51" s="144"/>
      <c r="BO51" s="145"/>
      <c r="BP51" s="152"/>
      <c r="BQ51" s="153"/>
      <c r="BR51" s="153"/>
      <c r="BS51" s="153"/>
      <c r="BT51" s="154"/>
      <c r="BU51" s="155"/>
    </row>
    <row r="52" spans="1:73" ht="15.75" thickBot="1" x14ac:dyDescent="0.3">
      <c r="A52" s="110" t="s">
        <v>121</v>
      </c>
      <c r="B52" s="100">
        <f>SUM(B35:B51)</f>
        <v>22610</v>
      </c>
      <c r="C52" s="101">
        <f t="shared" ref="C52:BN52" si="10">SUM(C35:C51)</f>
        <v>17885</v>
      </c>
      <c r="D52" s="101">
        <f t="shared" si="10"/>
        <v>99</v>
      </c>
      <c r="E52" s="101">
        <f t="shared" si="10"/>
        <v>59.99</v>
      </c>
      <c r="F52" s="101">
        <f t="shared" si="10"/>
        <v>-150</v>
      </c>
      <c r="G52" s="103">
        <f t="shared" si="10"/>
        <v>-4016.9</v>
      </c>
      <c r="H52" s="100">
        <f t="shared" si="10"/>
        <v>23205</v>
      </c>
      <c r="I52" s="101">
        <f t="shared" si="10"/>
        <v>645</v>
      </c>
      <c r="J52" s="101">
        <f t="shared" si="10"/>
        <v>99</v>
      </c>
      <c r="K52" s="101">
        <f t="shared" si="10"/>
        <v>59.99</v>
      </c>
      <c r="L52" s="101">
        <f t="shared" si="10"/>
        <v>-150</v>
      </c>
      <c r="M52" s="102">
        <f t="shared" si="10"/>
        <v>-25</v>
      </c>
      <c r="N52" s="104">
        <f t="shared" si="10"/>
        <v>23800</v>
      </c>
      <c r="O52" s="101">
        <f t="shared" si="10"/>
        <v>645</v>
      </c>
      <c r="P52" s="101">
        <f t="shared" si="10"/>
        <v>99</v>
      </c>
      <c r="Q52" s="101">
        <f t="shared" si="10"/>
        <v>59.99</v>
      </c>
      <c r="R52" s="101">
        <f t="shared" si="10"/>
        <v>-150</v>
      </c>
      <c r="S52" s="103">
        <f t="shared" si="10"/>
        <v>-25</v>
      </c>
      <c r="T52" s="100">
        <f t="shared" si="10"/>
        <v>24395</v>
      </c>
      <c r="U52" s="101">
        <f t="shared" si="10"/>
        <v>645</v>
      </c>
      <c r="V52" s="101">
        <f t="shared" si="10"/>
        <v>99</v>
      </c>
      <c r="W52" s="101">
        <f t="shared" si="10"/>
        <v>59.99</v>
      </c>
      <c r="X52" s="101">
        <f t="shared" si="10"/>
        <v>-150</v>
      </c>
      <c r="Y52" s="102">
        <f t="shared" si="10"/>
        <v>-25</v>
      </c>
      <c r="Z52" s="104">
        <f t="shared" si="10"/>
        <v>24990</v>
      </c>
      <c r="AA52" s="101">
        <f t="shared" si="10"/>
        <v>645</v>
      </c>
      <c r="AB52" s="101">
        <f t="shared" si="10"/>
        <v>99</v>
      </c>
      <c r="AC52" s="101">
        <f t="shared" si="10"/>
        <v>59.99</v>
      </c>
      <c r="AD52" s="101">
        <f t="shared" si="10"/>
        <v>-150</v>
      </c>
      <c r="AE52" s="103">
        <f t="shared" si="10"/>
        <v>-25</v>
      </c>
      <c r="AF52" s="100">
        <f t="shared" si="10"/>
        <v>25585</v>
      </c>
      <c r="AG52" s="101">
        <f t="shared" si="10"/>
        <v>645</v>
      </c>
      <c r="AH52" s="101">
        <f t="shared" si="10"/>
        <v>99</v>
      </c>
      <c r="AI52" s="101">
        <f t="shared" si="10"/>
        <v>59.99</v>
      </c>
      <c r="AJ52" s="101">
        <f t="shared" si="10"/>
        <v>-150</v>
      </c>
      <c r="AK52" s="102">
        <f t="shared" si="10"/>
        <v>-25</v>
      </c>
      <c r="AL52" s="104">
        <f t="shared" si="10"/>
        <v>26180</v>
      </c>
      <c r="AM52" s="101">
        <f t="shared" si="10"/>
        <v>645</v>
      </c>
      <c r="AN52" s="101">
        <f t="shared" si="10"/>
        <v>99</v>
      </c>
      <c r="AO52" s="101">
        <f t="shared" si="10"/>
        <v>59.99</v>
      </c>
      <c r="AP52" s="101">
        <f t="shared" si="10"/>
        <v>-150</v>
      </c>
      <c r="AQ52" s="103">
        <f t="shared" si="10"/>
        <v>-25</v>
      </c>
      <c r="AR52" s="100">
        <f t="shared" si="10"/>
        <v>26775</v>
      </c>
      <c r="AS52" s="101">
        <f t="shared" si="10"/>
        <v>645</v>
      </c>
      <c r="AT52" s="101">
        <f t="shared" si="10"/>
        <v>99</v>
      </c>
      <c r="AU52" s="101">
        <f t="shared" si="10"/>
        <v>59.99</v>
      </c>
      <c r="AV52" s="101">
        <f t="shared" si="10"/>
        <v>-150</v>
      </c>
      <c r="AW52" s="102">
        <f t="shared" si="10"/>
        <v>-25</v>
      </c>
      <c r="AX52" s="104">
        <f t="shared" si="10"/>
        <v>27370</v>
      </c>
      <c r="AY52" s="101">
        <f t="shared" si="10"/>
        <v>645</v>
      </c>
      <c r="AZ52" s="101">
        <f t="shared" si="10"/>
        <v>99</v>
      </c>
      <c r="BA52" s="101">
        <f t="shared" si="10"/>
        <v>59.99</v>
      </c>
      <c r="BB52" s="101">
        <f t="shared" si="10"/>
        <v>-150</v>
      </c>
      <c r="BC52" s="103">
        <f t="shared" si="10"/>
        <v>-25</v>
      </c>
      <c r="BD52" s="100">
        <f t="shared" si="10"/>
        <v>27965</v>
      </c>
      <c r="BE52" s="101">
        <f t="shared" si="10"/>
        <v>645</v>
      </c>
      <c r="BF52" s="101">
        <f t="shared" si="10"/>
        <v>99</v>
      </c>
      <c r="BG52" s="101">
        <f t="shared" si="10"/>
        <v>59.99</v>
      </c>
      <c r="BH52" s="101">
        <f t="shared" si="10"/>
        <v>-150</v>
      </c>
      <c r="BI52" s="102">
        <f t="shared" si="10"/>
        <v>-25</v>
      </c>
      <c r="BJ52" s="104">
        <f t="shared" si="10"/>
        <v>28560</v>
      </c>
      <c r="BK52" s="101">
        <f t="shared" si="10"/>
        <v>645</v>
      </c>
      <c r="BL52" s="101">
        <f t="shared" si="10"/>
        <v>99</v>
      </c>
      <c r="BM52" s="101">
        <f t="shared" si="10"/>
        <v>59.99</v>
      </c>
      <c r="BN52" s="101">
        <f t="shared" si="10"/>
        <v>-150</v>
      </c>
      <c r="BO52" s="103">
        <f t="shared" ref="BO52:BU52" si="11">SUM(BO35:BO51)</f>
        <v>-25</v>
      </c>
      <c r="BP52" s="100">
        <f t="shared" si="11"/>
        <v>29155</v>
      </c>
      <c r="BQ52" s="101">
        <f t="shared" si="11"/>
        <v>645</v>
      </c>
      <c r="BR52" s="101">
        <f t="shared" si="11"/>
        <v>99</v>
      </c>
      <c r="BS52" s="101">
        <f t="shared" si="11"/>
        <v>59.99</v>
      </c>
      <c r="BT52" s="101">
        <f t="shared" si="11"/>
        <v>-150</v>
      </c>
      <c r="BU52" s="102">
        <f t="shared" si="11"/>
        <v>-25</v>
      </c>
    </row>
    <row r="53" spans="1:73" ht="15.75" thickBot="1" x14ac:dyDescent="0.3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A53" s="2"/>
      <c r="AC53" s="2"/>
      <c r="AE53" s="2"/>
      <c r="AG53" s="2"/>
      <c r="AI53" s="2"/>
      <c r="AK53" s="2"/>
      <c r="AM53" s="2"/>
      <c r="AO53" s="2"/>
      <c r="AQ53" s="2"/>
      <c r="AS53" s="2"/>
      <c r="AU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73" x14ac:dyDescent="0.25">
      <c r="A54" s="83" t="s">
        <v>77</v>
      </c>
      <c r="B54" s="84" t="s">
        <v>78</v>
      </c>
      <c r="C54" s="85"/>
      <c r="D54" s="86" t="s">
        <v>79</v>
      </c>
      <c r="E54" s="87"/>
      <c r="F54" s="84" t="s">
        <v>80</v>
      </c>
      <c r="G54" s="85"/>
      <c r="H54" s="86" t="s">
        <v>81</v>
      </c>
      <c r="I54" s="87"/>
      <c r="J54" s="84" t="s">
        <v>82</v>
      </c>
      <c r="K54" s="85"/>
      <c r="L54" s="86" t="s">
        <v>83</v>
      </c>
      <c r="M54" s="87"/>
      <c r="N54" s="84" t="s">
        <v>84</v>
      </c>
      <c r="O54" s="85"/>
      <c r="P54" s="86" t="s">
        <v>85</v>
      </c>
      <c r="Q54" s="87"/>
      <c r="R54" s="84" t="s">
        <v>86</v>
      </c>
      <c r="S54" s="85"/>
      <c r="T54" s="86" t="s">
        <v>87</v>
      </c>
      <c r="U54" s="87"/>
      <c r="V54" s="84" t="s">
        <v>88</v>
      </c>
      <c r="W54" s="85"/>
      <c r="X54" s="84" t="s">
        <v>89</v>
      </c>
      <c r="Y54" s="88"/>
    </row>
    <row r="55" spans="1:73" ht="16.5" thickBot="1" x14ac:dyDescent="0.3">
      <c r="A55" s="58"/>
      <c r="B55" s="60" t="s">
        <v>90</v>
      </c>
      <c r="C55" s="57" t="s">
        <v>91</v>
      </c>
      <c r="D55" s="59" t="s">
        <v>90</v>
      </c>
      <c r="E55" s="61" t="s">
        <v>91</v>
      </c>
      <c r="F55" s="60" t="s">
        <v>90</v>
      </c>
      <c r="G55" s="57" t="s">
        <v>91</v>
      </c>
      <c r="H55" s="59" t="s">
        <v>90</v>
      </c>
      <c r="I55" s="61" t="s">
        <v>91</v>
      </c>
      <c r="J55" s="60" t="s">
        <v>90</v>
      </c>
      <c r="K55" s="57" t="s">
        <v>91</v>
      </c>
      <c r="L55" s="59" t="s">
        <v>90</v>
      </c>
      <c r="M55" s="61" t="s">
        <v>91</v>
      </c>
      <c r="N55" s="60" t="s">
        <v>90</v>
      </c>
      <c r="O55" s="57" t="s">
        <v>91</v>
      </c>
      <c r="P55" s="59" t="s">
        <v>90</v>
      </c>
      <c r="Q55" s="61" t="s">
        <v>91</v>
      </c>
      <c r="R55" s="60" t="s">
        <v>90</v>
      </c>
      <c r="S55" s="57" t="s">
        <v>91</v>
      </c>
      <c r="T55" s="59" t="s">
        <v>90</v>
      </c>
      <c r="U55" s="61" t="s">
        <v>91</v>
      </c>
      <c r="V55" s="60" t="s">
        <v>90</v>
      </c>
      <c r="W55" s="57" t="s">
        <v>91</v>
      </c>
      <c r="X55" s="60" t="s">
        <v>90</v>
      </c>
      <c r="Y55" s="57" t="s">
        <v>91</v>
      </c>
    </row>
    <row r="56" spans="1:73" x14ac:dyDescent="0.25">
      <c r="A56" s="182" t="s">
        <v>102</v>
      </c>
      <c r="B56" s="170">
        <v>-3000</v>
      </c>
      <c r="C56" s="171">
        <v>-800</v>
      </c>
      <c r="D56" s="156">
        <v>-3000</v>
      </c>
      <c r="E56" s="157">
        <v>-800</v>
      </c>
      <c r="F56" s="170">
        <v>-3000</v>
      </c>
      <c r="G56" s="171">
        <v>-800</v>
      </c>
      <c r="H56" s="156">
        <v>-3000</v>
      </c>
      <c r="I56" s="157">
        <v>-800</v>
      </c>
      <c r="J56" s="174">
        <v>-3000</v>
      </c>
      <c r="K56" s="175">
        <v>-800</v>
      </c>
      <c r="L56" s="164">
        <v>-3000</v>
      </c>
      <c r="M56" s="165">
        <v>-800</v>
      </c>
      <c r="N56" s="174">
        <v>-3000</v>
      </c>
      <c r="O56" s="175">
        <v>-800</v>
      </c>
      <c r="P56" s="164">
        <v>-3000</v>
      </c>
      <c r="Q56" s="165">
        <v>-800</v>
      </c>
      <c r="R56" s="174">
        <v>-3000</v>
      </c>
      <c r="S56" s="175">
        <v>-800</v>
      </c>
      <c r="T56" s="164">
        <v>-3000</v>
      </c>
      <c r="U56" s="165">
        <v>-800</v>
      </c>
      <c r="V56" s="174">
        <v>-3000</v>
      </c>
      <c r="W56" s="175">
        <v>-800</v>
      </c>
      <c r="X56" s="156">
        <v>-3000</v>
      </c>
      <c r="Y56" s="157">
        <v>-800</v>
      </c>
    </row>
    <row r="57" spans="1:73" ht="28.5" x14ac:dyDescent="0.45">
      <c r="A57" s="182" t="s">
        <v>107</v>
      </c>
      <c r="B57" s="170">
        <v>-530</v>
      </c>
      <c r="C57" s="171">
        <v>-120</v>
      </c>
      <c r="D57" s="158">
        <v>-530</v>
      </c>
      <c r="E57" s="159">
        <v>-120</v>
      </c>
      <c r="F57" s="170">
        <v>-530</v>
      </c>
      <c r="G57" s="171">
        <v>-120</v>
      </c>
      <c r="H57" s="158">
        <v>-530</v>
      </c>
      <c r="I57" s="159">
        <v>-120</v>
      </c>
      <c r="J57" s="176">
        <v>-530</v>
      </c>
      <c r="K57" s="177">
        <v>-120</v>
      </c>
      <c r="L57" s="164">
        <v>-530</v>
      </c>
      <c r="M57" s="165">
        <v>-120</v>
      </c>
      <c r="N57" s="176">
        <v>-530</v>
      </c>
      <c r="O57" s="177">
        <v>-120</v>
      </c>
      <c r="P57" s="164">
        <v>-530</v>
      </c>
      <c r="Q57" s="165">
        <v>-120</v>
      </c>
      <c r="R57" s="176">
        <v>-530</v>
      </c>
      <c r="S57" s="177">
        <v>-120</v>
      </c>
      <c r="T57" s="164">
        <v>-530</v>
      </c>
      <c r="U57" s="165">
        <v>-120</v>
      </c>
      <c r="V57" s="176">
        <v>-530</v>
      </c>
      <c r="W57" s="177">
        <v>-120</v>
      </c>
      <c r="X57" s="158">
        <v>-530</v>
      </c>
      <c r="Y57" s="159">
        <v>-120</v>
      </c>
      <c r="AA57" s="40"/>
      <c r="AB57" s="7"/>
      <c r="AC57" s="40"/>
      <c r="AD57" s="7"/>
      <c r="AE57" s="40"/>
      <c r="AF57" s="7"/>
      <c r="AG57" s="40"/>
      <c r="AH57" s="7"/>
      <c r="AI57" s="40"/>
      <c r="AJ57" s="7"/>
      <c r="AK57" s="40"/>
      <c r="AL57" s="7"/>
      <c r="AM57" s="40"/>
      <c r="AN57" s="7"/>
      <c r="AO57" s="40"/>
      <c r="AP57" s="7"/>
      <c r="AQ57" s="40"/>
      <c r="AR57" s="7"/>
      <c r="AS57" s="40"/>
      <c r="AT57" s="7"/>
      <c r="AU57" s="40"/>
      <c r="AV57" s="7"/>
    </row>
    <row r="58" spans="1:73" ht="18" customHeight="1" x14ac:dyDescent="0.45">
      <c r="A58" s="182" t="s">
        <v>103</v>
      </c>
      <c r="B58" s="170">
        <v>-530</v>
      </c>
      <c r="C58" s="171">
        <v>-120</v>
      </c>
      <c r="D58" s="158">
        <v>-530</v>
      </c>
      <c r="E58" s="159">
        <v>-120</v>
      </c>
      <c r="F58" s="170">
        <v>-530</v>
      </c>
      <c r="G58" s="171">
        <v>-120</v>
      </c>
      <c r="H58" s="158">
        <v>-530</v>
      </c>
      <c r="I58" s="159">
        <v>-120</v>
      </c>
      <c r="J58" s="176">
        <v>-530</v>
      </c>
      <c r="K58" s="177">
        <v>-120</v>
      </c>
      <c r="L58" s="164">
        <v>-530</v>
      </c>
      <c r="M58" s="165">
        <v>-120</v>
      </c>
      <c r="N58" s="176">
        <v>-530</v>
      </c>
      <c r="O58" s="177">
        <v>-120</v>
      </c>
      <c r="P58" s="164">
        <v>-530</v>
      </c>
      <c r="Q58" s="165">
        <v>-120</v>
      </c>
      <c r="R58" s="176">
        <v>-530</v>
      </c>
      <c r="S58" s="177">
        <v>-120</v>
      </c>
      <c r="T58" s="164">
        <v>-530</v>
      </c>
      <c r="U58" s="165">
        <v>-120</v>
      </c>
      <c r="V58" s="176">
        <v>-530</v>
      </c>
      <c r="W58" s="177">
        <v>-120</v>
      </c>
      <c r="X58" s="158">
        <v>-530</v>
      </c>
      <c r="Y58" s="159">
        <v>-120</v>
      </c>
      <c r="Z58" s="7"/>
      <c r="AA58" s="68"/>
      <c r="AB58" s="67"/>
      <c r="AC58" s="68"/>
      <c r="AD58" s="67"/>
      <c r="AE58" s="68"/>
      <c r="AF58" s="67"/>
      <c r="AG58" s="68"/>
      <c r="AH58" s="67"/>
      <c r="AI58" s="68"/>
      <c r="AJ58" s="67"/>
      <c r="AK58" s="68"/>
      <c r="AL58" s="67"/>
      <c r="AM58" s="68"/>
      <c r="AN58" s="67"/>
      <c r="AO58" s="68"/>
      <c r="AP58" s="67"/>
      <c r="AQ58" s="68"/>
      <c r="AR58" s="67"/>
      <c r="AS58" s="68"/>
      <c r="AT58" s="67"/>
      <c r="AU58" s="68"/>
      <c r="AV58" s="67"/>
    </row>
    <row r="59" spans="1:73" ht="15.75" x14ac:dyDescent="0.25">
      <c r="A59" s="182" t="s">
        <v>108</v>
      </c>
      <c r="B59" s="170"/>
      <c r="C59" s="171"/>
      <c r="D59" s="158"/>
      <c r="E59" s="159"/>
      <c r="F59" s="170">
        <v>-2600</v>
      </c>
      <c r="G59" s="171">
        <v>-400</v>
      </c>
      <c r="H59" s="158">
        <v>-2600</v>
      </c>
      <c r="I59" s="159">
        <v>-400</v>
      </c>
      <c r="J59" s="170">
        <v>-2600</v>
      </c>
      <c r="K59" s="171">
        <v>-400</v>
      </c>
      <c r="L59" s="158">
        <v>-2600</v>
      </c>
      <c r="M59" s="159">
        <v>-400</v>
      </c>
      <c r="N59" s="170">
        <v>-2600</v>
      </c>
      <c r="O59" s="171">
        <v>-400</v>
      </c>
      <c r="P59" s="158">
        <v>-2600</v>
      </c>
      <c r="Q59" s="159">
        <v>-400</v>
      </c>
      <c r="R59" s="170">
        <v>-2600</v>
      </c>
      <c r="S59" s="171">
        <v>-400</v>
      </c>
      <c r="T59" s="158">
        <v>-2600</v>
      </c>
      <c r="U59" s="159">
        <v>-400</v>
      </c>
      <c r="V59" s="170">
        <v>-2600</v>
      </c>
      <c r="W59" s="171">
        <v>-400</v>
      </c>
      <c r="X59" s="158">
        <v>-2600</v>
      </c>
      <c r="Y59" s="159">
        <v>-400</v>
      </c>
      <c r="Z59" s="67"/>
    </row>
    <row r="60" spans="1:73" x14ac:dyDescent="0.25">
      <c r="A60" s="182"/>
      <c r="B60" s="170"/>
      <c r="C60" s="171"/>
      <c r="D60" s="158"/>
      <c r="E60" s="159"/>
      <c r="F60" s="170"/>
      <c r="G60" s="171"/>
      <c r="H60" s="158"/>
      <c r="I60" s="159"/>
      <c r="J60" s="176"/>
      <c r="K60" s="177"/>
      <c r="L60" s="164"/>
      <c r="M60" s="165"/>
      <c r="N60" s="176"/>
      <c r="O60" s="177"/>
      <c r="P60" s="164"/>
      <c r="Q60" s="165"/>
      <c r="R60" s="176"/>
      <c r="S60" s="177"/>
      <c r="T60" s="164"/>
      <c r="U60" s="165"/>
      <c r="V60" s="176"/>
      <c r="W60" s="177"/>
      <c r="X60" s="158"/>
      <c r="Y60" s="159"/>
    </row>
    <row r="61" spans="1:73" x14ac:dyDescent="0.25">
      <c r="A61" s="182"/>
      <c r="B61" s="170"/>
      <c r="C61" s="171"/>
      <c r="D61" s="158"/>
      <c r="E61" s="159"/>
      <c r="F61" s="170"/>
      <c r="G61" s="171"/>
      <c r="H61" s="158"/>
      <c r="I61" s="159"/>
      <c r="J61" s="176"/>
      <c r="K61" s="177"/>
      <c r="L61" s="164"/>
      <c r="M61" s="165"/>
      <c r="N61" s="176"/>
      <c r="O61" s="177"/>
      <c r="P61" s="164"/>
      <c r="Q61" s="165"/>
      <c r="R61" s="176"/>
      <c r="S61" s="177"/>
      <c r="T61" s="164"/>
      <c r="U61" s="165"/>
      <c r="V61" s="176"/>
      <c r="W61" s="177"/>
      <c r="X61" s="158"/>
      <c r="Y61" s="159"/>
    </row>
    <row r="62" spans="1:73" x14ac:dyDescent="0.25">
      <c r="A62" s="182"/>
      <c r="B62" s="170"/>
      <c r="C62" s="171"/>
      <c r="D62" s="158"/>
      <c r="E62" s="159"/>
      <c r="F62" s="170"/>
      <c r="G62" s="171"/>
      <c r="H62" s="158"/>
      <c r="I62" s="159"/>
      <c r="J62" s="176"/>
      <c r="K62" s="177"/>
      <c r="L62" s="164"/>
      <c r="M62" s="165"/>
      <c r="N62" s="176"/>
      <c r="O62" s="177"/>
      <c r="P62" s="164"/>
      <c r="Q62" s="165"/>
      <c r="R62" s="176"/>
      <c r="S62" s="177"/>
      <c r="T62" s="164"/>
      <c r="U62" s="165"/>
      <c r="V62" s="176"/>
      <c r="W62" s="177"/>
      <c r="X62" s="158"/>
      <c r="Y62" s="159"/>
    </row>
    <row r="63" spans="1:73" x14ac:dyDescent="0.25">
      <c r="A63" s="182"/>
      <c r="B63" s="170"/>
      <c r="C63" s="171"/>
      <c r="D63" s="158"/>
      <c r="E63" s="159"/>
      <c r="F63" s="170"/>
      <c r="G63" s="171"/>
      <c r="H63" s="158"/>
      <c r="I63" s="159"/>
      <c r="J63" s="176"/>
      <c r="K63" s="177"/>
      <c r="L63" s="164"/>
      <c r="M63" s="165"/>
      <c r="N63" s="176"/>
      <c r="O63" s="177"/>
      <c r="P63" s="164"/>
      <c r="Q63" s="165"/>
      <c r="R63" s="176"/>
      <c r="S63" s="177"/>
      <c r="T63" s="164"/>
      <c r="U63" s="165"/>
      <c r="V63" s="176"/>
      <c r="W63" s="177"/>
      <c r="X63" s="158"/>
      <c r="Y63" s="159"/>
    </row>
    <row r="64" spans="1:73" x14ac:dyDescent="0.25">
      <c r="A64" s="183"/>
      <c r="B64" s="172"/>
      <c r="C64" s="173"/>
      <c r="D64" s="160"/>
      <c r="E64" s="161"/>
      <c r="F64" s="172"/>
      <c r="G64" s="173"/>
      <c r="H64" s="160"/>
      <c r="I64" s="161"/>
      <c r="J64" s="178"/>
      <c r="K64" s="179"/>
      <c r="L64" s="166"/>
      <c r="M64" s="167"/>
      <c r="N64" s="178"/>
      <c r="O64" s="179"/>
      <c r="P64" s="166"/>
      <c r="Q64" s="167"/>
      <c r="R64" s="178"/>
      <c r="S64" s="179"/>
      <c r="T64" s="166"/>
      <c r="U64" s="167"/>
      <c r="V64" s="178"/>
      <c r="W64" s="179"/>
      <c r="X64" s="160"/>
      <c r="Y64" s="159"/>
    </row>
    <row r="65" spans="1:48" x14ac:dyDescent="0.25">
      <c r="A65" s="182"/>
      <c r="B65" s="170"/>
      <c r="C65" s="171"/>
      <c r="D65" s="158"/>
      <c r="E65" s="159"/>
      <c r="F65" s="170"/>
      <c r="G65" s="171"/>
      <c r="H65" s="158"/>
      <c r="I65" s="159"/>
      <c r="J65" s="176"/>
      <c r="K65" s="177"/>
      <c r="L65" s="164"/>
      <c r="M65" s="165"/>
      <c r="N65" s="176"/>
      <c r="O65" s="177"/>
      <c r="P65" s="164"/>
      <c r="Q65" s="165"/>
      <c r="R65" s="176"/>
      <c r="S65" s="177"/>
      <c r="T65" s="164"/>
      <c r="U65" s="165"/>
      <c r="V65" s="176"/>
      <c r="W65" s="177"/>
      <c r="X65" s="158"/>
      <c r="Y65" s="159"/>
    </row>
    <row r="66" spans="1:48" x14ac:dyDescent="0.25">
      <c r="A66" s="182"/>
      <c r="B66" s="170"/>
      <c r="C66" s="171"/>
      <c r="D66" s="158"/>
      <c r="E66" s="159"/>
      <c r="F66" s="170"/>
      <c r="G66" s="171"/>
      <c r="H66" s="158"/>
      <c r="I66" s="159"/>
      <c r="J66" s="176"/>
      <c r="K66" s="177"/>
      <c r="L66" s="164"/>
      <c r="M66" s="165"/>
      <c r="N66" s="176"/>
      <c r="O66" s="177"/>
      <c r="P66" s="164"/>
      <c r="Q66" s="165"/>
      <c r="R66" s="176"/>
      <c r="S66" s="177"/>
      <c r="T66" s="164"/>
      <c r="U66" s="165"/>
      <c r="V66" s="176"/>
      <c r="W66" s="177"/>
      <c r="X66" s="158"/>
      <c r="Y66" s="159"/>
    </row>
    <row r="67" spans="1:48" x14ac:dyDescent="0.25">
      <c r="A67" s="182"/>
      <c r="B67" s="170"/>
      <c r="C67" s="171"/>
      <c r="D67" s="158"/>
      <c r="E67" s="159"/>
      <c r="F67" s="170"/>
      <c r="G67" s="171"/>
      <c r="H67" s="158"/>
      <c r="I67" s="159"/>
      <c r="J67" s="176"/>
      <c r="K67" s="177"/>
      <c r="L67" s="164"/>
      <c r="M67" s="165"/>
      <c r="N67" s="176"/>
      <c r="O67" s="177"/>
      <c r="P67" s="164"/>
      <c r="Q67" s="165"/>
      <c r="R67" s="176"/>
      <c r="S67" s="177"/>
      <c r="T67" s="164"/>
      <c r="U67" s="165"/>
      <c r="V67" s="176"/>
      <c r="W67" s="177"/>
      <c r="X67" s="158"/>
      <c r="Y67" s="159"/>
    </row>
    <row r="68" spans="1:48" x14ac:dyDescent="0.25">
      <c r="A68" s="182"/>
      <c r="B68" s="170"/>
      <c r="C68" s="171"/>
      <c r="D68" s="158"/>
      <c r="E68" s="159"/>
      <c r="F68" s="170"/>
      <c r="G68" s="171"/>
      <c r="H68" s="158"/>
      <c r="I68" s="159"/>
      <c r="J68" s="176"/>
      <c r="K68" s="177"/>
      <c r="L68" s="164"/>
      <c r="M68" s="165"/>
      <c r="N68" s="176"/>
      <c r="O68" s="177"/>
      <c r="P68" s="164"/>
      <c r="Q68" s="165"/>
      <c r="R68" s="176"/>
      <c r="S68" s="177"/>
      <c r="T68" s="164"/>
      <c r="U68" s="165"/>
      <c r="V68" s="176"/>
      <c r="W68" s="177"/>
      <c r="X68" s="158"/>
      <c r="Y68" s="159"/>
      <c r="AA68" s="15"/>
      <c r="AB68" s="69"/>
      <c r="AC68" s="15"/>
      <c r="AD68" s="69"/>
      <c r="AE68" s="15"/>
      <c r="AF68" s="69"/>
      <c r="AG68" s="15"/>
      <c r="AH68" s="69"/>
      <c r="AI68" s="15"/>
      <c r="AJ68" s="69"/>
      <c r="AK68" s="15"/>
      <c r="AL68" s="69"/>
      <c r="AM68" s="15"/>
      <c r="AN68" s="69"/>
      <c r="AO68" s="15"/>
      <c r="AP68" s="69"/>
      <c r="AQ68" s="15"/>
      <c r="AR68" s="69"/>
      <c r="AS68" s="15"/>
      <c r="AT68" s="69"/>
      <c r="AU68" s="15"/>
      <c r="AV68" s="69"/>
    </row>
    <row r="69" spans="1:48" x14ac:dyDescent="0.25">
      <c r="A69" s="182"/>
      <c r="B69" s="170"/>
      <c r="C69" s="171"/>
      <c r="D69" s="158"/>
      <c r="E69" s="159"/>
      <c r="F69" s="170"/>
      <c r="G69" s="171"/>
      <c r="H69" s="158"/>
      <c r="I69" s="159"/>
      <c r="J69" s="176"/>
      <c r="K69" s="177"/>
      <c r="L69" s="164"/>
      <c r="M69" s="165"/>
      <c r="N69" s="176"/>
      <c r="O69" s="177"/>
      <c r="P69" s="164"/>
      <c r="Q69" s="165"/>
      <c r="R69" s="176"/>
      <c r="S69" s="177"/>
      <c r="T69" s="164"/>
      <c r="U69" s="165"/>
      <c r="V69" s="176"/>
      <c r="W69" s="177"/>
      <c r="X69" s="158"/>
      <c r="Y69" s="159"/>
      <c r="Z69" s="69"/>
    </row>
    <row r="70" spans="1:48" x14ac:dyDescent="0.25">
      <c r="A70" s="182"/>
      <c r="B70" s="170"/>
      <c r="C70" s="171"/>
      <c r="D70" s="158"/>
      <c r="E70" s="159"/>
      <c r="F70" s="170"/>
      <c r="G70" s="171"/>
      <c r="H70" s="158"/>
      <c r="I70" s="159"/>
      <c r="J70" s="176"/>
      <c r="K70" s="177"/>
      <c r="L70" s="164"/>
      <c r="M70" s="165"/>
      <c r="N70" s="176"/>
      <c r="O70" s="177"/>
      <c r="P70" s="164"/>
      <c r="Q70" s="165"/>
      <c r="R70" s="176"/>
      <c r="S70" s="177"/>
      <c r="T70" s="164"/>
      <c r="U70" s="165"/>
      <c r="V70" s="176"/>
      <c r="W70" s="177"/>
      <c r="X70" s="158"/>
      <c r="Y70" s="159"/>
    </row>
    <row r="71" spans="1:48" x14ac:dyDescent="0.25">
      <c r="A71" s="182"/>
      <c r="B71" s="170"/>
      <c r="C71" s="171"/>
      <c r="D71" s="158"/>
      <c r="E71" s="159"/>
      <c r="F71" s="170"/>
      <c r="G71" s="171"/>
      <c r="H71" s="158"/>
      <c r="I71" s="159"/>
      <c r="J71" s="176"/>
      <c r="K71" s="177"/>
      <c r="L71" s="164"/>
      <c r="M71" s="165"/>
      <c r="N71" s="176"/>
      <c r="O71" s="177"/>
      <c r="P71" s="164"/>
      <c r="Q71" s="165"/>
      <c r="R71" s="176"/>
      <c r="S71" s="177"/>
      <c r="T71" s="164"/>
      <c r="U71" s="165"/>
      <c r="V71" s="176"/>
      <c r="W71" s="177"/>
      <c r="X71" s="158"/>
      <c r="Y71" s="159"/>
    </row>
    <row r="72" spans="1:48" x14ac:dyDescent="0.25">
      <c r="A72" s="182"/>
      <c r="B72" s="170"/>
      <c r="C72" s="171"/>
      <c r="D72" s="158"/>
      <c r="E72" s="159"/>
      <c r="F72" s="170"/>
      <c r="G72" s="171"/>
      <c r="H72" s="158"/>
      <c r="I72" s="159"/>
      <c r="J72" s="176"/>
      <c r="K72" s="177"/>
      <c r="L72" s="164"/>
      <c r="M72" s="165"/>
      <c r="N72" s="176"/>
      <c r="O72" s="177"/>
      <c r="P72" s="164"/>
      <c r="Q72" s="165"/>
      <c r="R72" s="176"/>
      <c r="S72" s="177"/>
      <c r="T72" s="164"/>
      <c r="U72" s="165"/>
      <c r="V72" s="176"/>
      <c r="W72" s="177"/>
      <c r="X72" s="158"/>
      <c r="Y72" s="159"/>
    </row>
    <row r="73" spans="1:48" x14ac:dyDescent="0.25">
      <c r="A73" s="182"/>
      <c r="B73" s="170"/>
      <c r="C73" s="171"/>
      <c r="D73" s="158"/>
      <c r="E73" s="159"/>
      <c r="F73" s="170"/>
      <c r="G73" s="171"/>
      <c r="H73" s="158"/>
      <c r="I73" s="159"/>
      <c r="J73" s="176"/>
      <c r="K73" s="177"/>
      <c r="L73" s="164"/>
      <c r="M73" s="165"/>
      <c r="N73" s="176"/>
      <c r="O73" s="177"/>
      <c r="P73" s="164"/>
      <c r="Q73" s="165"/>
      <c r="R73" s="176"/>
      <c r="S73" s="177"/>
      <c r="T73" s="164"/>
      <c r="U73" s="165"/>
      <c r="V73" s="176"/>
      <c r="W73" s="177"/>
      <c r="X73" s="158"/>
      <c r="Y73" s="159"/>
    </row>
    <row r="74" spans="1:48" x14ac:dyDescent="0.25">
      <c r="A74" s="182"/>
      <c r="B74" s="170"/>
      <c r="C74" s="171"/>
      <c r="D74" s="158"/>
      <c r="E74" s="159"/>
      <c r="F74" s="170"/>
      <c r="G74" s="171"/>
      <c r="H74" s="158"/>
      <c r="I74" s="159"/>
      <c r="J74" s="176"/>
      <c r="K74" s="177"/>
      <c r="L74" s="164"/>
      <c r="M74" s="165"/>
      <c r="N74" s="176"/>
      <c r="O74" s="177"/>
      <c r="P74" s="164"/>
      <c r="Q74" s="165"/>
      <c r="R74" s="176"/>
      <c r="S74" s="177"/>
      <c r="T74" s="164"/>
      <c r="U74" s="165"/>
      <c r="V74" s="176"/>
      <c r="W74" s="177"/>
      <c r="X74" s="158"/>
      <c r="Y74" s="159"/>
    </row>
    <row r="75" spans="1:48" x14ac:dyDescent="0.25">
      <c r="A75" s="182"/>
      <c r="B75" s="170"/>
      <c r="C75" s="171"/>
      <c r="D75" s="158"/>
      <c r="E75" s="159"/>
      <c r="F75" s="170"/>
      <c r="G75" s="171"/>
      <c r="H75" s="158"/>
      <c r="I75" s="159"/>
      <c r="J75" s="176"/>
      <c r="K75" s="177"/>
      <c r="L75" s="164"/>
      <c r="M75" s="165"/>
      <c r="N75" s="176"/>
      <c r="O75" s="177"/>
      <c r="P75" s="164"/>
      <c r="Q75" s="165"/>
      <c r="R75" s="176"/>
      <c r="S75" s="177"/>
      <c r="T75" s="164"/>
      <c r="U75" s="165"/>
      <c r="V75" s="176"/>
      <c r="W75" s="177"/>
      <c r="X75" s="158"/>
      <c r="Y75" s="159"/>
    </row>
    <row r="76" spans="1:48" ht="15.75" thickBot="1" x14ac:dyDescent="0.3">
      <c r="A76" s="182"/>
      <c r="B76" s="170"/>
      <c r="C76" s="171"/>
      <c r="D76" s="162"/>
      <c r="E76" s="163"/>
      <c r="F76" s="170"/>
      <c r="G76" s="171"/>
      <c r="H76" s="162"/>
      <c r="I76" s="163"/>
      <c r="J76" s="180"/>
      <c r="K76" s="181"/>
      <c r="L76" s="168"/>
      <c r="M76" s="169"/>
      <c r="N76" s="180"/>
      <c r="O76" s="181"/>
      <c r="P76" s="168"/>
      <c r="Q76" s="169"/>
      <c r="R76" s="180"/>
      <c r="S76" s="181"/>
      <c r="T76" s="164"/>
      <c r="U76" s="165"/>
      <c r="V76" s="180"/>
      <c r="W76" s="181"/>
      <c r="X76" s="162"/>
      <c r="Y76" s="163"/>
    </row>
    <row r="77" spans="1:48" ht="15.75" thickBot="1" x14ac:dyDescent="0.3">
      <c r="A77" s="56"/>
      <c r="B77" s="62">
        <f t="shared" ref="B77:Q77" si="12">SUM(B56:B76)</f>
        <v>-4060</v>
      </c>
      <c r="C77" s="62">
        <f t="shared" si="12"/>
        <v>-1040</v>
      </c>
      <c r="D77" s="62">
        <f t="shared" si="12"/>
        <v>-4060</v>
      </c>
      <c r="E77" s="62">
        <f t="shared" si="12"/>
        <v>-1040</v>
      </c>
      <c r="F77" s="62">
        <f t="shared" si="12"/>
        <v>-6660</v>
      </c>
      <c r="G77" s="70">
        <f t="shared" si="12"/>
        <v>-1440</v>
      </c>
      <c r="H77" s="62">
        <f t="shared" si="12"/>
        <v>-6660</v>
      </c>
      <c r="I77" s="65">
        <f t="shared" si="12"/>
        <v>-1440</v>
      </c>
      <c r="J77" s="64">
        <f t="shared" si="12"/>
        <v>-6660</v>
      </c>
      <c r="K77" s="62">
        <f t="shared" si="12"/>
        <v>-1440</v>
      </c>
      <c r="L77" s="62">
        <f t="shared" si="12"/>
        <v>-6660</v>
      </c>
      <c r="M77" s="62">
        <f t="shared" si="12"/>
        <v>-1440</v>
      </c>
      <c r="N77" s="62">
        <f t="shared" si="12"/>
        <v>-6660</v>
      </c>
      <c r="O77" s="62">
        <f t="shared" si="12"/>
        <v>-1440</v>
      </c>
      <c r="P77" s="62">
        <f t="shared" si="12"/>
        <v>-6660</v>
      </c>
      <c r="Q77" s="62">
        <f t="shared" si="12"/>
        <v>-1440</v>
      </c>
      <c r="R77" s="62">
        <f>SUM(R56:R76)</f>
        <v>-6660</v>
      </c>
      <c r="S77" s="63">
        <f>SUM(S56:S76)</f>
        <v>-1440</v>
      </c>
      <c r="T77" s="62">
        <f t="shared" ref="T77:Y77" si="13">SUM(T56:T76)</f>
        <v>-6660</v>
      </c>
      <c r="U77" s="63">
        <f t="shared" si="13"/>
        <v>-1440</v>
      </c>
      <c r="V77" s="62">
        <f t="shared" si="13"/>
        <v>-6660</v>
      </c>
      <c r="W77" s="63">
        <f t="shared" si="13"/>
        <v>-1440</v>
      </c>
      <c r="X77" s="62">
        <f t="shared" si="13"/>
        <v>-6660</v>
      </c>
      <c r="Y77" s="63">
        <f t="shared" si="13"/>
        <v>-1440</v>
      </c>
      <c r="AB77" s="3"/>
      <c r="AD77" s="3"/>
      <c r="AF77" s="3"/>
      <c r="AH77" s="3"/>
      <c r="AJ77" s="3"/>
      <c r="AL77" s="3"/>
      <c r="AN77" s="3"/>
      <c r="AP77" s="3"/>
      <c r="AR77" s="3"/>
      <c r="AT77" s="3"/>
      <c r="AV77" s="3"/>
    </row>
    <row r="78" spans="1:48" x14ac:dyDescent="0.25">
      <c r="Z78" s="3"/>
    </row>
    <row r="85" spans="26:48" x14ac:dyDescent="0.25">
      <c r="AB85" s="3"/>
      <c r="AD85" s="3"/>
      <c r="AF85" s="3"/>
      <c r="AH85" s="3"/>
      <c r="AJ85" s="3"/>
      <c r="AL85" s="3"/>
      <c r="AN85" s="3"/>
      <c r="AP85" s="3"/>
      <c r="AR85" s="3"/>
      <c r="AT85" s="3"/>
      <c r="AV85" s="3"/>
    </row>
    <row r="86" spans="26:48" x14ac:dyDescent="0.25">
      <c r="Z86" s="3"/>
    </row>
    <row r="89" spans="26:48" x14ac:dyDescent="0.25">
      <c r="AB89" s="3"/>
      <c r="AD89" s="3"/>
      <c r="AF89" s="3"/>
      <c r="AH89" s="3"/>
      <c r="AJ89" s="3"/>
      <c r="AL89" s="3"/>
      <c r="AN89" s="3"/>
      <c r="AP89" s="3"/>
      <c r="AR89" s="3"/>
      <c r="AT89" s="3"/>
      <c r="AV89" s="3"/>
    </row>
    <row r="90" spans="26:48" x14ac:dyDescent="0.25">
      <c r="Z90" s="3"/>
    </row>
    <row r="95" spans="26:48" x14ac:dyDescent="0.25">
      <c r="AB95" s="3"/>
      <c r="AD95" s="3"/>
      <c r="AF95" s="3"/>
      <c r="AH95" s="3"/>
      <c r="AJ95" s="3"/>
      <c r="AL95" s="3"/>
      <c r="AN95" s="3"/>
      <c r="AP95" s="3"/>
      <c r="AR95" s="3"/>
      <c r="AT95" s="3"/>
      <c r="AV95" s="3"/>
    </row>
    <row r="96" spans="26:48" x14ac:dyDescent="0.25">
      <c r="Z96" s="3"/>
    </row>
    <row r="103" spans="27:47" x14ac:dyDescent="0.25">
      <c r="AA103" s="2"/>
      <c r="AC103" s="2"/>
      <c r="AE103" s="2"/>
      <c r="AG103" s="2"/>
      <c r="AI103" s="2"/>
      <c r="AK103" s="2"/>
      <c r="AM103" s="2"/>
      <c r="AO103" s="2"/>
      <c r="AQ103" s="2"/>
      <c r="AS103" s="2"/>
      <c r="AU10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BWA KP 2022</vt:lpstr>
      <vt:lpstr>2023</vt:lpstr>
      <vt:lpstr>2024</vt:lpstr>
      <vt:lpstr>2025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Gross</dc:creator>
  <cp:keywords/>
  <dc:description/>
  <cp:lastModifiedBy>Karate Lehrer</cp:lastModifiedBy>
  <cp:revision/>
  <dcterms:created xsi:type="dcterms:W3CDTF">2020-09-07T13:23:45Z</dcterms:created>
  <dcterms:modified xsi:type="dcterms:W3CDTF">2023-11-29T23:49:40Z</dcterms:modified>
  <cp:category/>
  <cp:contentStatus/>
</cp:coreProperties>
</file>